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ANANOTEB\Desktop\CODAI 2019\2. PROGRESSÃO Ana Paula Lucena\I PROGRESSÃO 24.07.2020\LEILSON Progressão 2020\"/>
    </mc:Choice>
  </mc:AlternateContent>
  <xr:revisionPtr revIDLastSave="0" documentId="13_ncr:1_{E8215E1B-C598-49B6-8F4E-FB7175336154}" xr6:coauthVersionLast="45" xr6:coauthVersionMax="45" xr10:uidLastSave="{00000000-0000-0000-0000-000000000000}"/>
  <bookViews>
    <workbookView xWindow="-120" yWindow="-120" windowWidth="20730" windowHeight="11160" tabRatio="953" xr2:uid="{113C67F4-D8E9-654F-B759-72B00A026705}"/>
  </bookViews>
  <sheets>
    <sheet name="Dados" sheetId="6" r:id="rId1"/>
    <sheet name="Planilha Avaliação - Anexo IV" sheetId="1" r:id="rId2"/>
    <sheet name="REQUERIMENTO - Anexo I" sheetId="22" r:id="rId3"/>
    <sheet name="Pontuação Docente" sheetId="3" r:id="rId4"/>
    <sheet name="Parecer CAPD" sheetId="26" r:id="rId5"/>
    <sheet name="Texto Parecer" sheetId="25" state="hidden" r:id="rId6"/>
    <sheet name="Decisão CAPD" sheetId="28" r:id="rId7"/>
    <sheet name="Texto Decisão" sheetId="27" state="hidden" r:id="rId8"/>
    <sheet name="Parecer Decisão Ext. CAPD" sheetId="4" r:id="rId9"/>
    <sheet name="Rec Título e Acel Prog" sheetId="20" state="hidden" r:id="rId10"/>
    <sheet name="Acel Prog." sheetId="23" state="hidden" r:id="rId11"/>
    <sheet name="Reconh" sheetId="21" state="hidden" r:id="rId12"/>
    <sheet name="Acel" sheetId="24" state="hidden" r:id="rId13"/>
    <sheet name="Texto Parecer Decisão" sheetId="7" state="hidden" r:id="rId14"/>
  </sheets>
  <definedNames>
    <definedName name="_xlnm.Print_Titles" localSheetId="1">'Planilha Avaliação - Anexo IV'!$1:$23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8" i="26" l="1"/>
  <c r="I22" i="22" l="1"/>
  <c r="I16" i="1" l="1"/>
  <c r="G14" i="1"/>
  <c r="D15" i="1"/>
  <c r="B18" i="1"/>
  <c r="B16" i="1"/>
  <c r="B15" i="1"/>
  <c r="B14" i="1"/>
  <c r="B13" i="1"/>
  <c r="C29" i="6" l="1"/>
  <c r="E18" i="1" s="1"/>
  <c r="C30" i="22" l="1"/>
  <c r="J31" i="22" s="1"/>
  <c r="C27" i="22"/>
  <c r="M27" i="22" s="1"/>
  <c r="C38" i="27"/>
  <c r="C13" i="28"/>
  <c r="C24" i="28"/>
  <c r="B24" i="28"/>
  <c r="B20" i="28"/>
  <c r="C42" i="27"/>
  <c r="D42" i="27" s="1"/>
  <c r="C40" i="27"/>
  <c r="C35" i="27"/>
  <c r="C33" i="27"/>
  <c r="D33" i="27" s="1"/>
  <c r="C31" i="27"/>
  <c r="D31" i="27" s="1"/>
  <c r="C29" i="27"/>
  <c r="C27" i="27"/>
  <c r="C25" i="27"/>
  <c r="C23" i="27"/>
  <c r="C19" i="27"/>
  <c r="C17" i="27"/>
  <c r="C15" i="27"/>
  <c r="D15" i="27" s="1"/>
  <c r="C13" i="27"/>
  <c r="D13" i="27" s="1"/>
  <c r="C21" i="27"/>
  <c r="C11" i="27"/>
  <c r="C32" i="26"/>
  <c r="B32" i="26"/>
  <c r="C29" i="25"/>
  <c r="C27" i="25"/>
  <c r="C23" i="25"/>
  <c r="C21" i="25"/>
  <c r="C13" i="25"/>
  <c r="E14" i="25" s="1"/>
  <c r="C19" i="25"/>
  <c r="C17" i="25"/>
  <c r="C15" i="25"/>
  <c r="C11" i="25"/>
  <c r="E35" i="22"/>
  <c r="F35" i="22"/>
  <c r="B22" i="22"/>
  <c r="I20" i="22"/>
  <c r="F20" i="22"/>
  <c r="B20" i="22"/>
  <c r="L17" i="22"/>
  <c r="K16" i="22"/>
  <c r="I16" i="22"/>
  <c r="I38" i="22" s="1"/>
  <c r="B16" i="22"/>
  <c r="I37" i="22" s="1"/>
  <c r="B13" i="22"/>
  <c r="H150" i="1"/>
  <c r="H149" i="1"/>
  <c r="H148" i="1"/>
  <c r="H147" i="1"/>
  <c r="F148" i="1"/>
  <c r="F149" i="1"/>
  <c r="F150" i="1"/>
  <c r="F147" i="1"/>
  <c r="H139" i="1"/>
  <c r="H138" i="1"/>
  <c r="H133" i="1"/>
  <c r="H132" i="1"/>
  <c r="H131" i="1"/>
  <c r="H129" i="1"/>
  <c r="H128" i="1"/>
  <c r="H127" i="1"/>
  <c r="H125" i="1"/>
  <c r="H124" i="1"/>
  <c r="H123" i="1"/>
  <c r="H122" i="1"/>
  <c r="F139" i="1"/>
  <c r="F138" i="1"/>
  <c r="E140" i="1" s="1"/>
  <c r="F123" i="1"/>
  <c r="F124" i="1"/>
  <c r="F125" i="1"/>
  <c r="F127" i="1"/>
  <c r="F128" i="1"/>
  <c r="F129" i="1"/>
  <c r="F131" i="1"/>
  <c r="F132" i="1"/>
  <c r="F133" i="1"/>
  <c r="F122" i="1"/>
  <c r="H111" i="1"/>
  <c r="H110" i="1"/>
  <c r="H109" i="1"/>
  <c r="H108" i="1"/>
  <c r="H107" i="1"/>
  <c r="H106" i="1"/>
  <c r="H105" i="1"/>
  <c r="H104" i="1"/>
  <c r="H103" i="1"/>
  <c r="H102" i="1"/>
  <c r="H101" i="1"/>
  <c r="H99" i="1"/>
  <c r="H98" i="1"/>
  <c r="H97" i="1"/>
  <c r="H96" i="1"/>
  <c r="H95" i="1"/>
  <c r="H94" i="1"/>
  <c r="H92" i="1"/>
  <c r="H90" i="1"/>
  <c r="H88" i="1"/>
  <c r="F90" i="1"/>
  <c r="F92" i="1"/>
  <c r="F94" i="1"/>
  <c r="F95" i="1"/>
  <c r="F96" i="1"/>
  <c r="F97" i="1"/>
  <c r="F98" i="1"/>
  <c r="F99" i="1"/>
  <c r="F101" i="1"/>
  <c r="F102" i="1"/>
  <c r="F103" i="1"/>
  <c r="F104" i="1"/>
  <c r="F105" i="1"/>
  <c r="F106" i="1"/>
  <c r="F107" i="1"/>
  <c r="F108" i="1"/>
  <c r="F109" i="1"/>
  <c r="F110" i="1"/>
  <c r="F111" i="1"/>
  <c r="F88" i="1"/>
  <c r="F27" i="1"/>
  <c r="H80" i="1"/>
  <c r="H79" i="1"/>
  <c r="H78" i="1"/>
  <c r="H76" i="1"/>
  <c r="H75" i="1"/>
  <c r="H74" i="1"/>
  <c r="H73" i="1"/>
  <c r="H71" i="1"/>
  <c r="H70" i="1"/>
  <c r="H69" i="1"/>
  <c r="H68" i="1"/>
  <c r="H67" i="1"/>
  <c r="H66" i="1"/>
  <c r="H65" i="1"/>
  <c r="H63" i="1"/>
  <c r="H62" i="1"/>
  <c r="H61" i="1"/>
  <c r="H60" i="1"/>
  <c r="H59" i="1"/>
  <c r="H57" i="1"/>
  <c r="H56" i="1"/>
  <c r="H55" i="1"/>
  <c r="H54" i="1"/>
  <c r="H53" i="1"/>
  <c r="H52" i="1"/>
  <c r="H51" i="1"/>
  <c r="H50" i="1"/>
  <c r="H49" i="1"/>
  <c r="F57" i="1"/>
  <c r="F59" i="1"/>
  <c r="F60" i="1"/>
  <c r="F61" i="1"/>
  <c r="F62" i="1"/>
  <c r="F63" i="1"/>
  <c r="F65" i="1"/>
  <c r="F66" i="1"/>
  <c r="F67" i="1"/>
  <c r="F68" i="1"/>
  <c r="F69" i="1"/>
  <c r="F70" i="1"/>
  <c r="F71" i="1"/>
  <c r="F73" i="1"/>
  <c r="F74" i="1"/>
  <c r="F75" i="1"/>
  <c r="F76" i="1"/>
  <c r="F78" i="1"/>
  <c r="F79" i="1"/>
  <c r="F80" i="1"/>
  <c r="H35" i="1"/>
  <c r="H34" i="1"/>
  <c r="H33" i="1"/>
  <c r="H32" i="1"/>
  <c r="H31" i="1"/>
  <c r="H30" i="1"/>
  <c r="H29" i="1"/>
  <c r="H28" i="1"/>
  <c r="H27" i="1"/>
  <c r="F28" i="1"/>
  <c r="F29" i="1"/>
  <c r="F30" i="1"/>
  <c r="F31" i="1"/>
  <c r="F32" i="1"/>
  <c r="F33" i="1"/>
  <c r="F34" i="1"/>
  <c r="F35" i="1"/>
  <c r="E113" i="1" l="1"/>
  <c r="C21" i="3" s="1"/>
  <c r="E151" i="1"/>
  <c r="C23" i="3" s="1"/>
  <c r="G42" i="1"/>
  <c r="D17" i="4" s="1"/>
  <c r="E42" i="1"/>
  <c r="C19" i="3" s="1"/>
  <c r="G113" i="1"/>
  <c r="G151" i="1"/>
  <c r="G140" i="1"/>
  <c r="D19" i="26"/>
  <c r="D19" i="4"/>
  <c r="G81" i="1"/>
  <c r="D18" i="4" s="1"/>
  <c r="E81" i="1"/>
  <c r="C20" i="3" s="1"/>
  <c r="E8" i="27"/>
  <c r="B14" i="28" s="1"/>
  <c r="E14" i="27"/>
  <c r="E28" i="22"/>
  <c r="M30" i="22"/>
  <c r="I27" i="22"/>
  <c r="H28" i="22"/>
  <c r="E31" i="22"/>
  <c r="K27" i="22"/>
  <c r="I30" i="22"/>
  <c r="H31" i="22"/>
  <c r="K30" i="22"/>
  <c r="G135" i="1"/>
  <c r="E135" i="1"/>
  <c r="E142" i="1" s="1"/>
  <c r="C22" i="3" s="1"/>
  <c r="C44" i="24"/>
  <c r="C40" i="24"/>
  <c r="C36" i="24"/>
  <c r="C42" i="24" s="1"/>
  <c r="C27" i="24"/>
  <c r="C25" i="24"/>
  <c r="C23" i="24"/>
  <c r="C21" i="24"/>
  <c r="C19" i="24"/>
  <c r="C17" i="24"/>
  <c r="C15" i="24"/>
  <c r="C13" i="24"/>
  <c r="D13" i="24" s="1"/>
  <c r="E14" i="24" s="1"/>
  <c r="C11" i="24"/>
  <c r="C24" i="23"/>
  <c r="B24" i="23"/>
  <c r="B20" i="23"/>
  <c r="G142" i="1" l="1"/>
  <c r="D20" i="4" s="1"/>
  <c r="D18" i="26"/>
  <c r="D17" i="26"/>
  <c r="D21" i="4"/>
  <c r="D21" i="26"/>
  <c r="D20" i="26"/>
  <c r="E8" i="24"/>
  <c r="B14" i="23" s="1"/>
  <c r="D22" i="26" l="1"/>
  <c r="C25" i="25" s="1"/>
  <c r="E8" i="25" s="1"/>
  <c r="C44" i="21"/>
  <c r="C40" i="21"/>
  <c r="C36" i="21"/>
  <c r="C42" i="21" s="1"/>
  <c r="C27" i="21"/>
  <c r="C25" i="21"/>
  <c r="C23" i="21"/>
  <c r="C21" i="21"/>
  <c r="C19" i="21"/>
  <c r="C17" i="21"/>
  <c r="C15" i="21"/>
  <c r="C13" i="21"/>
  <c r="D13" i="21" s="1"/>
  <c r="E14" i="21" s="1"/>
  <c r="C11" i="21"/>
  <c r="C24" i="20"/>
  <c r="B24" i="20"/>
  <c r="B20" i="20"/>
  <c r="C33" i="7" l="1"/>
  <c r="C15" i="7"/>
  <c r="C17" i="7"/>
  <c r="C19" i="7"/>
  <c r="C21" i="7"/>
  <c r="C13" i="7"/>
  <c r="D13" i="7" s="1"/>
  <c r="E14" i="7" s="1"/>
  <c r="C32" i="4"/>
  <c r="B32" i="4"/>
  <c r="B28" i="4"/>
  <c r="C44" i="7"/>
  <c r="C40" i="7"/>
  <c r="C36" i="7"/>
  <c r="C42" i="7" s="1"/>
  <c r="C29" i="7"/>
  <c r="D29" i="7" s="1"/>
  <c r="C27" i="7"/>
  <c r="C25" i="7"/>
  <c r="C23" i="7"/>
  <c r="C11" i="7"/>
  <c r="C24" i="26" l="1"/>
  <c r="C16" i="28"/>
  <c r="C16" i="23"/>
  <c r="C24" i="4"/>
  <c r="C16" i="20"/>
  <c r="C31" i="7"/>
  <c r="D31" i="7" s="1"/>
  <c r="C38" i="7" l="1"/>
  <c r="D38" i="7" s="1"/>
  <c r="E8" i="21"/>
  <c r="B14" i="20" l="1"/>
  <c r="D22" i="4" l="1"/>
  <c r="C24" i="3"/>
  <c r="E8" i="7" l="1"/>
  <c r="B14" i="4" s="1"/>
  <c r="B14" i="26"/>
</calcChain>
</file>

<file path=xl/sharedStrings.xml><?xml version="1.0" encoding="utf-8"?>
<sst xmlns="http://schemas.openxmlformats.org/spreadsheetml/2006/main" count="788" uniqueCount="338">
  <si>
    <t>INDICADORES</t>
  </si>
  <si>
    <t>e) Título de Mestre</t>
  </si>
  <si>
    <t>g) Título de Doutor ou Livre Docente</t>
  </si>
  <si>
    <t>Limites de Pontos</t>
  </si>
  <si>
    <t>Pontuação Docente</t>
  </si>
  <si>
    <t>Pontuação CAPD</t>
  </si>
  <si>
    <t>Quantidade Docente</t>
  </si>
  <si>
    <t>Quantidade CAPD</t>
  </si>
  <si>
    <t>SUBTOTAL</t>
  </si>
  <si>
    <t>XXXX</t>
  </si>
  <si>
    <t>b) Desempenho didático</t>
  </si>
  <si>
    <t>f) Assessoria de Administração Superior</t>
  </si>
  <si>
    <t>a) Participação na Diretoria Executiva</t>
  </si>
  <si>
    <t>b) Participação em Conselho Fiscal, Técnico-Científico e de Representação</t>
  </si>
  <si>
    <t>c) Participação em Congresso na qualidade de delegado</t>
  </si>
  <si>
    <t>d) Participação em outros eventos como representante de categoria (aprovado em Assembléia ou pela Sociedade)</t>
  </si>
  <si>
    <t>Descrição/Observação (Se necessário)</t>
  </si>
  <si>
    <t>Folha(s) Documento(s) Comprabatório(s)</t>
  </si>
  <si>
    <t>Avaliação do Docente</t>
  </si>
  <si>
    <t>Avaliação da CAPD</t>
  </si>
  <si>
    <t>PONTOS POR GRUPO</t>
  </si>
  <si>
    <t>PONTOS</t>
  </si>
  <si>
    <t>SOMA TOTAL DOS PONTOS OBTIDOS</t>
  </si>
  <si>
    <t>MINISTÉRIO DA EDUCAÇÃO</t>
  </si>
  <si>
    <t>UNIVERSIDADE FEDERAL RUAL DE PERNAMBUCO</t>
  </si>
  <si>
    <t>COLÉGIO AGRÍCOLA DOM AGOSTINHO IKAS</t>
  </si>
  <si>
    <t>Av. Dr. Francisco Corrêa, 643 –Centro - São Lourenço da Mata CEP 54 735-000
Telefone (81) 3525.0175 / 3525.1377</t>
  </si>
  <si>
    <t>Telefone (81) 3525.0175 / 3525.1375</t>
  </si>
  <si>
    <t>COMISSÃO DE AVALIAÇÃO DE PESSOAL DOCENTE - CAPD</t>
  </si>
  <si>
    <t>RESUMO DA PONTUAÇÃO - AVALIAÇÃO DO DOCENTE</t>
  </si>
  <si>
    <r>
      <rPr>
        <b/>
        <sz val="10"/>
        <color theme="1"/>
        <rFont val="Times New Roman"/>
        <family val="1"/>
      </rPr>
      <t xml:space="preserve">GRUPO I – </t>
    </r>
    <r>
      <rPr>
        <sz val="10"/>
        <color theme="1"/>
        <rFont val="Times New Roman"/>
        <family val="1"/>
      </rPr>
      <t>QUALIFICAÇÃO ACADÊMICA</t>
    </r>
  </si>
  <si>
    <r>
      <rPr>
        <b/>
        <sz val="10"/>
        <color theme="1"/>
        <rFont val="Times New Roman"/>
        <family val="1"/>
      </rPr>
      <t xml:space="preserve">GRUPO II – </t>
    </r>
    <r>
      <rPr>
        <sz val="10"/>
        <color theme="1"/>
        <rFont val="Times New Roman"/>
        <family val="1"/>
      </rPr>
      <t>PRODUÇÃO INTELECTUAL</t>
    </r>
  </si>
  <si>
    <r>
      <rPr>
        <b/>
        <sz val="10"/>
        <color theme="1"/>
        <rFont val="Times New Roman"/>
        <family val="1"/>
      </rPr>
      <t xml:space="preserve">GRUPO III – </t>
    </r>
    <r>
      <rPr>
        <sz val="10"/>
        <color theme="1"/>
        <rFont val="Times New Roman"/>
        <family val="1"/>
      </rPr>
      <t>ATIVIDADES DE ENSINO, PESQUISA E EXTENSÃO</t>
    </r>
  </si>
  <si>
    <r>
      <rPr>
        <b/>
        <sz val="10"/>
        <color theme="1"/>
        <rFont val="Times New Roman"/>
        <family val="1"/>
      </rPr>
      <t xml:space="preserve">GRUPO IV – </t>
    </r>
    <r>
      <rPr>
        <sz val="10"/>
        <color theme="1"/>
        <rFont val="Times New Roman"/>
        <family val="1"/>
      </rPr>
      <t>ATIVIDADES DE ADMINISTRAÇÃO</t>
    </r>
  </si>
  <si>
    <r>
      <rPr>
        <b/>
        <sz val="10"/>
        <color theme="1"/>
        <rFont val="Times New Roman"/>
        <family val="1"/>
      </rPr>
      <t xml:space="preserve">GRUPO V – </t>
    </r>
    <r>
      <rPr>
        <sz val="10"/>
        <color theme="1"/>
        <rFont val="Times New Roman"/>
        <family val="1"/>
      </rPr>
      <t>ATIVIDADES DE REPRESENTAÇÃO DE CLASSE E ENTIDADE CIENTIFICA E/OU CULTURAL</t>
    </r>
  </si>
  <si>
    <t>Comissão</t>
  </si>
  <si>
    <t>Início do Interstício:</t>
  </si>
  <si>
    <t>Classe Atual:</t>
  </si>
  <si>
    <t>Siape:</t>
  </si>
  <si>
    <t>Presidente:</t>
  </si>
  <si>
    <t>Membro:</t>
  </si>
  <si>
    <t>MARCELO CORREIA DA SILVA</t>
  </si>
  <si>
    <t>Nº do Processo:</t>
  </si>
  <si>
    <t>PREENCHIMENTO DE RESPONSABILIDADE DO REQUERENTE</t>
  </si>
  <si>
    <t>Portaria da Comissão:</t>
  </si>
  <si>
    <t>PARA USO DA CAPD - DADOS DO PROCESSO</t>
  </si>
  <si>
    <t>PARA USO DA CAPD - DADOS DA COMISSÃO</t>
  </si>
  <si>
    <t>Encaminhamento para:</t>
  </si>
  <si>
    <t>Data Análise do Processo:</t>
  </si>
  <si>
    <t>Início do efeito financeiro:</t>
  </si>
  <si>
    <t>DECISÃO</t>
  </si>
  <si>
    <t>Fórmula</t>
  </si>
  <si>
    <t>Texto</t>
  </si>
  <si>
    <t xml:space="preserve">, no interstício de </t>
  </si>
  <si>
    <t xml:space="preserve"> a </t>
  </si>
  <si>
    <t>A COMISSÃO DE AVALIAÇÃO DE PESSOAL DOCNTE (CAPD), designada pela Portaria nº 038/2018 – CODAI, de 01 de novembro de 2018, em reunião realizada no dia 27 de dezembro de 2018, no CODAI pelo presidente e membros da CAPD, apreciou em avaliação o processo nº 23082.026564/2018-42 do professor xxxxxxxxxxxxxxxxxxxxxxxx, matrícula Siape xxxxxxxxxxx, com pedido de progressão por desempenho e interstício da Classe D-III nível 1 para a Classe D-III nível 2, no interstício de 15 de fevereiro de 2017 a 14 de fevereiro de 2019. Analisando o referido processo de acordo com a Resolução nº 57/1988 conforme os critérios e objetivos fixados no Anexo III da resolução mencionada, foi atribuída a pontuação de 305,2 (trezentos e cinco inteiros e dois décimos), conforme a planilha abaixo, sendo este valor maior ou igual a pontuação mínima estabelecida pela citada resolução, a comissão considera o requerente APROVADO para seguir as demais etapas do processo de Promoção/Progressão e recomenda para início de cômputo de interstício e efeitos financeiros a data de 15 de fevereiro de 2019. O relator desse processo foi o professor Marcelo Correia da Silva que, tendo comprovado que o pedido em apreço se encontra de acordo com os dispositivos legais vigentes, recomemdou considerar APROVADO o pedido do requerente.  A CAPD, encaminha o processo citado à Vice Direção para as devidas providências.</t>
  </si>
  <si>
    <t xml:space="preserve">. Analisando o referido processo de acordo com a Resolução nº 57/1988 conforme os critérios e objetivos fixados no Anexo III da resolução mencionada, foi atribuída a pontuação de </t>
  </si>
  <si>
    <t xml:space="preserve">, conforme a planilha abaixo, sendo este valor maior ou igual a pontuação mínima estabelecida pela citada resolução, a comissão considera o requerente </t>
  </si>
  <si>
    <t>Situação:</t>
  </si>
  <si>
    <t xml:space="preserve"> para seguir as demais etapas do processo de Promoção/Progressão e recomenda para início de cômputo de interstício e efeitos financeiros a data de </t>
  </si>
  <si>
    <t>Relator do processo:</t>
  </si>
  <si>
    <t xml:space="preserve"> que, tendo comprovado que o pedido em apreço se encontra de acordo com os dispositivos legais vigentes, recomemdou considerar </t>
  </si>
  <si>
    <t xml:space="preserve"> o pedido do requerente.  A CAPD, encaminha o processo citado </t>
  </si>
  <si>
    <t>para as devidas providências.</t>
  </si>
  <si>
    <t>Construção do texto. Não apagar, tranferido para planilha de decisão</t>
  </si>
  <si>
    <t xml:space="preserve">, matrícula Siape </t>
  </si>
  <si>
    <t xml:space="preserve"> nível </t>
  </si>
  <si>
    <t xml:space="preserve"> para a Classe </t>
  </si>
  <si>
    <t xml:space="preserve"> pontos</t>
  </si>
  <si>
    <t xml:space="preserve">, em reunião realizada no dia </t>
  </si>
  <si>
    <t>Locacal e Data de Análise para tranferir para planilha de Decisão</t>
  </si>
  <si>
    <t xml:space="preserve">São Loureno da Mata, </t>
  </si>
  <si>
    <t>Membro</t>
  </si>
  <si>
    <t>Motivo Reprovação:</t>
  </si>
  <si>
    <t xml:space="preserve">, no CODAI, estando presente o presidente e membros da CAPD, os quais assinam esta decisão, apreciou em avaliação o processo nº </t>
  </si>
  <si>
    <t xml:space="preserve"> do(a) professor(a) </t>
  </si>
  <si>
    <t xml:space="preserve">                            Presidente</t>
  </si>
  <si>
    <r>
      <rPr>
        <b/>
        <sz val="11"/>
        <color theme="1"/>
        <rFont val="Calibri"/>
        <family val="2"/>
        <scheme val="minor"/>
      </rPr>
      <t xml:space="preserve">GRUPO I – </t>
    </r>
    <r>
      <rPr>
        <sz val="11"/>
        <color theme="1"/>
        <rFont val="Calibri"/>
        <family val="2"/>
        <scheme val="minor"/>
      </rPr>
      <t>QUALIFICAÇÃO ACADÊMICA</t>
    </r>
  </si>
  <si>
    <r>
      <rPr>
        <b/>
        <sz val="11"/>
        <color theme="1"/>
        <rFont val="Calibri"/>
        <family val="2"/>
        <scheme val="minor"/>
      </rPr>
      <t xml:space="preserve">GRUPO II – </t>
    </r>
    <r>
      <rPr>
        <sz val="11"/>
        <color theme="1"/>
        <rFont val="Calibri"/>
        <family val="2"/>
        <scheme val="minor"/>
      </rPr>
      <t>PRODUÇÃO INTELECTUAL</t>
    </r>
  </si>
  <si>
    <r>
      <rPr>
        <b/>
        <sz val="11"/>
        <color theme="1"/>
        <rFont val="Calibri"/>
        <family val="2"/>
        <scheme val="minor"/>
      </rPr>
      <t xml:space="preserve">GRUPO III – </t>
    </r>
    <r>
      <rPr>
        <sz val="11"/>
        <color theme="1"/>
        <rFont val="Calibri"/>
        <family val="2"/>
        <scheme val="minor"/>
      </rPr>
      <t>ATIVIDADES DE ENSINO, PESQUISA E EXTENSÃO</t>
    </r>
  </si>
  <si>
    <r>
      <rPr>
        <b/>
        <sz val="11"/>
        <color theme="1"/>
        <rFont val="Calibri"/>
        <family val="2"/>
        <scheme val="minor"/>
      </rPr>
      <t xml:space="preserve">GRUPO IV – </t>
    </r>
    <r>
      <rPr>
        <sz val="11"/>
        <color theme="1"/>
        <rFont val="Calibri"/>
        <family val="2"/>
        <scheme val="minor"/>
      </rPr>
      <t>ATIVIDADES DE ADMINISTRAÇÃO</t>
    </r>
  </si>
  <si>
    <r>
      <rPr>
        <b/>
        <sz val="11"/>
        <color theme="1"/>
        <rFont val="Calibri"/>
        <family val="2"/>
        <scheme val="minor"/>
      </rPr>
      <t xml:space="preserve">GRUPO V – </t>
    </r>
    <r>
      <rPr>
        <sz val="11"/>
        <color theme="1"/>
        <rFont val="Calibri"/>
        <family val="2"/>
        <scheme val="minor"/>
      </rPr>
      <t>ATIVIDADES DE REPRESENTAÇÃO DE CLASSE E ENTIDADE CIENTIFICA E/OU CULTURAL</t>
    </r>
  </si>
  <si>
    <t>Fim do Interstício**:</t>
  </si>
  <si>
    <t xml:space="preserve">, com pedido de PROGRESSÃO POR DESEMPENHO E INTERSTÍCIO da Classe </t>
  </si>
  <si>
    <t>A COMISSÃO DE AVALIAÇÃO DE PESSOAL DOCENTE (CAPD), designada pela Portaria nº</t>
  </si>
  <si>
    <t xml:space="preserve">, com pedido de RECONHECIMENTO DE TÍTULO e ACELERAÇÃO da classe </t>
  </si>
  <si>
    <t>A</t>
  </si>
  <si>
    <t xml:space="preserve">. O relator(a) deste processo foi o(a) professor(a) </t>
  </si>
  <si>
    <t xml:space="preserve"> o pedido do(a) requerente.  A CAPD, encaminha o processo citado </t>
  </si>
  <si>
    <t xml:space="preserve">. Analisando o referido processo de acordo a Resolução nº 57/1988 , observando o estabelecido pelo seu Art. 3º e que o(a) requerente atendeu todas as exigências demandas, a CAPD considera </t>
  </si>
  <si>
    <t xml:space="preserve"> para seguir as demais etapas  o processo de pedido de RECONHECIMENTO DE TÍTULO, bem como da ACELERAÇÃO do(a) requerente</t>
  </si>
  <si>
    <t xml:space="preserve"> que, tendo comprovado que o pedido em apreço se encontra em acordo com os dispositivos legais vigentes, recomemdou considerar </t>
  </si>
  <si>
    <t xml:space="preserve"> para as devidas providências.</t>
  </si>
  <si>
    <t>, com pedido de ACELERAÇÃO da classe</t>
  </si>
  <si>
    <t xml:space="preserve"> para seguir as demais etapas  o processo de pedido de ACELERAÇÃO do(a) requerente</t>
  </si>
  <si>
    <t>a) Disciplina isolada de Pós-Graduação (*)</t>
  </si>
  <si>
    <t>b) Curso concluído de Aperfeiçoamento (Carga horária mínima de 180 horas)</t>
  </si>
  <si>
    <t>c) Curso concluído de Especialização</t>
  </si>
  <si>
    <t>d) Crédito de Mestrado integralizados (*)</t>
  </si>
  <si>
    <t>f) Créditos de Doutorado integralizados (*)</t>
  </si>
  <si>
    <t>h) Estágio de Pós-Doutorado concluído</t>
  </si>
  <si>
    <t>i) Título de Licenciatura</t>
  </si>
  <si>
    <t>j) Participação em evventos de natureza Técnico-Científico-Cultural (ouvinte - duração de até 30 horas)</t>
  </si>
  <si>
    <t>k) Participação em intercâmbios, estágios e missões (duração mínima de um mês)</t>
  </si>
  <si>
    <t>l) Participação em Curso de Extensão (Ouvinte)</t>
  </si>
  <si>
    <t>m) Participação em Curso na Área Pedagógica ou de formação complementar (ouvinte)</t>
  </si>
  <si>
    <t>n) Premiações/distinções Técnico-Científico-Cultural (**)</t>
  </si>
  <si>
    <t>p) Outras qualificações acadêmicas julgadas relevantes pela CAPD</t>
  </si>
  <si>
    <t>(*) Os itens A, D e F só serão pontuados na hipótese de não conclusão do Curso e se o professor não estiver com afastamento integral, evitando, assim, o cômputo em duplicidade.</t>
  </si>
  <si>
    <t>(**) Estendida para autores, co-autores e orientadores do trabalho premiado.</t>
  </si>
  <si>
    <t>Pontuação</t>
  </si>
  <si>
    <t>por disciplina</t>
  </si>
  <si>
    <t>por curso</t>
  </si>
  <si>
    <t>por integralização</t>
  </si>
  <si>
    <t>por título</t>
  </si>
  <si>
    <t>por estágio</t>
  </si>
  <si>
    <t>por evento</t>
  </si>
  <si>
    <t>por prêmio</t>
  </si>
  <si>
    <t>por mês de participação</t>
  </si>
  <si>
    <t xml:space="preserve"> para cada 4 horas</t>
  </si>
  <si>
    <t>GRUPO I - QUALIFICAÇÃO ACADÊMICA</t>
  </si>
  <si>
    <t>GRUPO II - PRODUÇÃO INTELECTUAL</t>
  </si>
  <si>
    <t>a) Publicação de artigo em periódicos técnico-científicos e educacionais na área de atuação, com corpo editorial</t>
  </si>
  <si>
    <t>por artigo</t>
  </si>
  <si>
    <t>b) Publicação de tradução de artigos em periódicos técnico-científicos e educacionais na área de atuação, com corpo editorial</t>
  </si>
  <si>
    <t>c) Editor Chefe e coeditor de periódicos científicos</t>
  </si>
  <si>
    <t>por periódico</t>
  </si>
  <si>
    <t>d) Membro do corpo editorial de periódicos especializados do País ou exterior</t>
  </si>
  <si>
    <t>e) Consultor e/ou revisor de periódicos</t>
  </si>
  <si>
    <t>f) Autoria, organização ou editoração de livros, na área de atuação, com ISBN</t>
  </si>
  <si>
    <t>por livro</t>
  </si>
  <si>
    <t>g) Tradução de livros na área de atuação, com ISBN</t>
  </si>
  <si>
    <t>h) Autoria de capítulos de livros na área de atuação, com ISBN</t>
  </si>
  <si>
    <t>por capítulo</t>
  </si>
  <si>
    <t>i) Tradução de Capítulos de livros na área de atuação, com ISBN</t>
  </si>
  <si>
    <t>j) Participação em eventos de natureza científica, cultural, artística e de extensão (congresos, simpósios, encontros, feiras e similares):</t>
  </si>
  <si>
    <t>por participação</t>
  </si>
  <si>
    <t xml:space="preserve">       j-1) Como palestrante e em mesa redonda</t>
  </si>
  <si>
    <t xml:space="preserve">       j-2) Como apresentador de trabalho oral e/ou pôster</t>
  </si>
  <si>
    <t>por trabalho</t>
  </si>
  <si>
    <t xml:space="preserve">       j-3) Ministrante de curso, minicurso e oficina</t>
  </si>
  <si>
    <t>por atividade</t>
  </si>
  <si>
    <t xml:space="preserve">       j-4) Presidente da Comissão Organizadora</t>
  </si>
  <si>
    <t xml:space="preserve"> por evento</t>
  </si>
  <si>
    <t xml:space="preserve">       j-6) Avaliador de trabalho em evento científico</t>
  </si>
  <si>
    <t>k) Artigos completos publicados em anais de congresso</t>
  </si>
  <si>
    <t>l) Resumos expandidos publicados em anais de congressos, resenha e tradução de resenha</t>
  </si>
  <si>
    <t>por resumo/ resenha/ tradução</t>
  </si>
  <si>
    <t>m) Resumos simples publicados em anais congresso</t>
  </si>
  <si>
    <t>por resumo</t>
  </si>
  <si>
    <t>por patente</t>
  </si>
  <si>
    <t>1 a 5</t>
  </si>
  <si>
    <t>por portaria</t>
  </si>
  <si>
    <t>por semestre</t>
  </si>
  <si>
    <t>n) Participação em equipe executora de espetáculos teatrais, shows, recitais, olimpíadas, maratonas e
demais atividades artísticas</t>
  </si>
  <si>
    <t>o) Elaboração de material didático na área de atuação, com aprovação do CTA</t>
  </si>
  <si>
    <t>p) Patente depositada ou Registro de Software</t>
  </si>
  <si>
    <t>q) Difusão de conhecimento de natureza técnico- científico-cultural através de veículos de comunicação</t>
  </si>
  <si>
    <t>r) Outras atividades de Produção Intelectual julgadas relevantes pela CAPD</t>
  </si>
  <si>
    <t>s) Participação em Comissão Avaliadora de Órgãos ou Instituições Públicas</t>
  </si>
  <si>
    <t>t) Coordenação de processo seletivo para estudantes do EBTT</t>
  </si>
  <si>
    <t>u) Elaboração de provas de processo seletivo para alunos do EBTT</t>
  </si>
  <si>
    <t>v) Aplicação e/ou fiscalização de processo seletivo para alunos do EBTT</t>
  </si>
  <si>
    <t>w) Participação em Comissão Especial RSC</t>
  </si>
  <si>
    <t>x) Administrador no SIMEC do RSC para a UFRPE</t>
  </si>
  <si>
    <t>y) Interlocutor no SIMEC do RSC para a UFRPE</t>
  </si>
  <si>
    <t>z) Suplente do Interlocutor no SIMEC do RSC para a UFRPE</t>
  </si>
  <si>
    <t>GRUPO III - ATIVIDADES DE ENSINO, PESQUISA E EXTENSÃO</t>
  </si>
  <si>
    <t>a) Carga Horária Didática</t>
  </si>
  <si>
    <t xml:space="preserve">       j-5) Membro de Comissão Organizadora/ Científica de evento</t>
  </si>
  <si>
    <t xml:space="preserve">      a-1) Leciona uma ou mais turmas da mesma disciplina</t>
  </si>
  <si>
    <t>por carga horária semana/ semestre</t>
  </si>
  <si>
    <t xml:space="preserve">      a-2) Leciona duas ou mais turmas de duas ou mais dis- ciplinas diferentes</t>
  </si>
  <si>
    <t xml:space="preserve">      a-3) Leciona uma ou mais turmas de uma ou mais disci- plinas diferentes de cursos específicos de programas</t>
  </si>
  <si>
    <t>0 a 10</t>
  </si>
  <si>
    <t>conforme Art. 23 (*)</t>
  </si>
  <si>
    <t>c) Bolsista de produtividade em pesquisa, em extensão e em inovação tecnológica, comprovado pelo CNPq</t>
  </si>
  <si>
    <t>d) Orientação em andamento: de iniciação científica (PI- BIC, PIBIC-EM, PIC), PIBITI, de extensão, de PAVI, de PIBID, de PRP, de BIA, de PET, de Residência Veteriná- ria (tutor/preceptor), de PBTAC, de monitoria, de mono- grafia, de TCC, de estágio supervisionado obrigatório ou de estágio não obrigatório.</t>
  </si>
  <si>
    <t>por orientação por semestre</t>
  </si>
  <si>
    <t>e) Orientação concluída: de iniciação científica (PIBIC, PIBIC-EM, PIC), PIBITI, de extensão, de PAVI, de PI- BID, de PRP, de BIA, de PET, de Residência Veterinária (tutor/preceptor), de PBTAC, de monitoria, de monogra- fia, de TCC, de estágio supervisionado obrigatório ou de
estágio não obrigatório</t>
  </si>
  <si>
    <t>por orientação</t>
  </si>
  <si>
    <t>por projeto</t>
  </si>
  <si>
    <t>f) Coordenação de projeto de ensino/ pesquisa/ extensão</t>
  </si>
  <si>
    <t>g) Coordenação de projeto aprovado por agência de fomento</t>
  </si>
  <si>
    <t>h) Participação, como colaborador, em projeto de ensino, pesquisa e/ou extensão</t>
  </si>
  <si>
    <t>i) Participação em grupo de pesquisa, extensão e ensino do CNPq e grupos certificados pela UFRPE</t>
  </si>
  <si>
    <t>j) Assessoria e/ou consultoria prestadas a outras entidades a serviço da UFRPE</t>
  </si>
  <si>
    <t>k) Participação em bancas examinadoras de monografia de graduação, TCC, estágio supervisionado obrigatório ou estágio não obrigatório</t>
  </si>
  <si>
    <t>l) Participação em bancas examinadoras de apresentação de projetos, qualificação, dissertação ou tese (exceto o orientador), de especialização ou aperfeiçoamento</t>
  </si>
  <si>
    <t>m) Participação em bancas examinadoras de concurso para magistério superior, EBTT ou residência veterinária.</t>
  </si>
  <si>
    <t>n) Avaliação de relatórios ou projetos de ensino, pesquisa ou extensão – ad hoc</t>
  </si>
  <si>
    <t>p) Orientação (concluída) de tese</t>
  </si>
  <si>
    <t>q) Orientação (concluída) de dissertação</t>
  </si>
  <si>
    <t>s) Coorientação (concluída) de especializa-
ção/aperfeiçoamento, dissertação ou tese</t>
  </si>
  <si>
    <t>t) Orientação doutorado/mestrado em andamento</t>
  </si>
  <si>
    <t>u) Coorientação doutorado/mestrado em andamento</t>
  </si>
  <si>
    <t>v) Supervisor de estágio pós-doutoramento</t>
  </si>
  <si>
    <t>o) Supervisor de Estágio Supervisionado Obrigatório ou Estágio não obrigatório, EBTT ou superior</t>
  </si>
  <si>
    <t>r) Orientação (concluída) de monografia de especialização/aperfeiçoamento</t>
  </si>
  <si>
    <t>x) Outras atividades de Ensino, Pesquisa e Extensão consideradas como relevantes pela CAPD.</t>
  </si>
  <si>
    <t>XX</t>
  </si>
  <si>
    <t>por estágio concluído</t>
  </si>
  <si>
    <t>por tese</t>
  </si>
  <si>
    <t>por dissertação</t>
  </si>
  <si>
    <t>por monografia</t>
  </si>
  <si>
    <t>por coorientação</t>
  </si>
  <si>
    <t>por orientação/ semestre</t>
  </si>
  <si>
    <t xml:space="preserve">          § 1º -A pontuação do docente no interstício será calculada considerando-se a média de todas as avaliações efetuadas pelos discentes, em todas as disci- plinas ministradas e finalizadas no interstício de avaliação.</t>
  </si>
  <si>
    <t xml:space="preserve">          § 2º - A Avaliação Discente será disponibilizada em período es- pecífico, antes da matrícula semestral.</t>
  </si>
  <si>
    <t xml:space="preserve">          § 3º - O docente será pontuado em 2,5 (dois e meio) pontos por semestre letivo, para o qual não se verificou a avaliação, até que se implante, na UFRPE, uma Avaliação de Desempenho Didático.</t>
  </si>
  <si>
    <t>(*) Art. 23º - Para a Avaliação do Desempenho Didático, a CAPD deverá utilizar a avaliação realizada pelos discentes matriculados nos componentes curriculares ministrados por cada docente no interstício.</t>
  </si>
  <si>
    <t>GRUPO IV - ATIVIDADES DE ADMINISTRAÇÃO</t>
  </si>
  <si>
    <r>
      <t>DISCRIMINAÇÃO DOS GRUPOS DE ACORDO COM A RESOLUÇÃO Nº</t>
    </r>
    <r>
      <rPr>
        <b/>
        <sz val="14.4"/>
        <color theme="1"/>
        <rFont val="Times New Roman"/>
        <family val="1"/>
      </rPr>
      <t xml:space="preserve"> 009/2019 CONSU/UFRPE</t>
    </r>
  </si>
  <si>
    <t>a) Reitoria, Vice-Reitoria, Pró-Reitorias, chefia de gabinete, Direção de Unidades Acadêmicas e CODAI</t>
  </si>
  <si>
    <t>b) Direção de Departamentos Acadêmicos</t>
  </si>
  <si>
    <t>c) Coordenação Geral de Cursos, de Cursos de graduação e de pós-graduação</t>
  </si>
  <si>
    <t>d) Eventual Substituto de Departamentos Acadêmicos e Unidades Acadêmicas</t>
  </si>
  <si>
    <t>e) Direção ou Coordenação de Órgão Suplementares</t>
  </si>
  <si>
    <t>g) Eventual Substituto de Coordenação Geral de Cursos, de Cursos de graduação e de pós-graduação</t>
  </si>
  <si>
    <t>h) Supervisão de Área, Coordenação das Pró-Reitorias, Co- ordenação de Bases Físicas e Estações Experimentais e tutorias de PET / PIBID e demais coordenações pertinentes.</t>
  </si>
  <si>
    <t>i) Participação em Comissões e Colegiados formados por consultas (com 80% de frequência).</t>
  </si>
  <si>
    <t>j) Participação em comissões e Colegiados indicadas pela Direção/Coordenação de Curso (com 80% de frequência).</t>
  </si>
  <si>
    <t>k) Coordenação e/ou execução de convênios</t>
  </si>
  <si>
    <t>l) Participação em Comissões designadas pela Administração Superior (com 80% de frequência)</t>
  </si>
  <si>
    <t>m) Outras atividades administrativas julgadas relevantes pela CAPD</t>
  </si>
  <si>
    <t>GRUPO IV - ATIVIDADES DE ADMINISTRAÇÃO (EXCLUSIVO DO EBTT)</t>
  </si>
  <si>
    <t>a) Vice-Direção</t>
  </si>
  <si>
    <t>b) Direção de Ensino ou Administrativo</t>
  </si>
  <si>
    <t>por participação por semestre</t>
  </si>
  <si>
    <t>por convênio ativo</t>
  </si>
  <si>
    <t>SUBTOTAL GERAL DO GRUPO IV</t>
  </si>
  <si>
    <t>GRUPO V - ATIVIDADES DE REPRESENTAÇÃO DE CLASSE OU ENTIDADE CIENTÍFICA E/OU CULTURAL</t>
  </si>
  <si>
    <t>Nome:</t>
  </si>
  <si>
    <t>Admissão:</t>
  </si>
  <si>
    <t>Classe:</t>
  </si>
  <si>
    <t>Nível:</t>
  </si>
  <si>
    <t>Denominação:</t>
  </si>
  <si>
    <t>Orgão de Lotação:</t>
  </si>
  <si>
    <r>
      <t>Processo n</t>
    </r>
    <r>
      <rPr>
        <b/>
        <sz val="16"/>
        <color theme="1"/>
        <rFont val="Calibri"/>
        <family val="2"/>
      </rPr>
      <t>º</t>
    </r>
    <r>
      <rPr>
        <b/>
        <sz val="8.8000000000000007"/>
        <color theme="1"/>
        <rFont val="Times New Roman"/>
        <family val="1"/>
      </rPr>
      <t>:</t>
    </r>
  </si>
  <si>
    <t>INTERSTÍCIO DE:</t>
  </si>
  <si>
    <t>a</t>
  </si>
  <si>
    <t>SECRETARIA GERAL DOS CONSELHOS DA ADMINISTRAÇÃO SUPERIOR</t>
  </si>
  <si>
    <t>CONSELHO UNIVERSITÁRIO</t>
  </si>
  <si>
    <t>REQUERIMENTO PARA PROGRESSÃO E PROMOÇÃO DA CARREIRA DOCENTE</t>
  </si>
  <si>
    <t>REQUERENTE:</t>
  </si>
  <si>
    <t>SIAPE:</t>
  </si>
  <si>
    <t>Data de Efetivo Exercício:</t>
  </si>
  <si>
    <t>EM CASO DE REDISTRIBUIÇÃO, INFORMAR A DATA DE EXERCÍCIO NO ÓRGÃO DE ORIGEM:</t>
  </si>
  <si>
    <t>Em caso de redistribuição,</t>
  </si>
  <si>
    <t>informar a  data de  exercício</t>
  </si>
  <si>
    <t>no órgão de origem:</t>
  </si>
  <si>
    <t>CARGO</t>
  </si>
  <si>
    <t>CELULAR</t>
  </si>
  <si>
    <t>E-MAIL</t>
  </si>
  <si>
    <t>LOTAÇÃO/EXERCÍCIO</t>
  </si>
  <si>
    <t>REGIME DE TRABALHO</t>
  </si>
  <si>
    <t>Regime de Trabalho:</t>
  </si>
  <si>
    <t>, da classe</t>
  </si>
  <si>
    <t>nível</t>
  </si>
  <si>
    <t>para</t>
  </si>
  <si>
    <t>classe</t>
  </si>
  <si>
    <t>para o</t>
  </si>
  <si>
    <t xml:space="preserve">         Progressão funcional,  pelo interstício de</t>
  </si>
  <si>
    <t>Declaro, ainda, sob as penas da lei, que as informações prestadas são verdadeiras:</t>
  </si>
  <si>
    <r>
      <t>Solicito, de acordo com os Artigos 12, 13-A, 14 e 15-A da Lei n</t>
    </r>
    <r>
      <rPr>
        <sz val="12"/>
        <color theme="1"/>
        <rFont val="Calibri"/>
        <family val="2"/>
      </rPr>
      <t>º</t>
    </r>
    <r>
      <rPr>
        <sz val="13.2"/>
        <color theme="1"/>
        <rFont val="Calibri"/>
        <family val="2"/>
      </rPr>
      <t xml:space="preserve"> 12.772/2012 e a Resolução</t>
    </r>
  </si>
  <si>
    <t>nº 009/2019 - CONSUN/UFRPE, a concessão de:</t>
  </si>
  <si>
    <t>Nome do Requerente:</t>
  </si>
  <si>
    <t>Siape do requerente:</t>
  </si>
  <si>
    <t>Cargo do requerente:</t>
  </si>
  <si>
    <t>Celular do requerente:</t>
  </si>
  <si>
    <t>E-mail do requerente:</t>
  </si>
  <si>
    <t>Data de Admissão:</t>
  </si>
  <si>
    <t>.</t>
  </si>
  <si>
    <t>Local de Ent. Processo:</t>
  </si>
  <si>
    <t>Assinatura do Requerente</t>
  </si>
  <si>
    <t>DOCUMENTAÇÃO NECESSÁRIA:</t>
  </si>
  <si>
    <t>1.</t>
  </si>
  <si>
    <t>A promoção para a Classe D, com denominação Professor Associado, está condicionada à apresentação de cópia do diploma.</t>
  </si>
  <si>
    <t>2.</t>
  </si>
  <si>
    <t>3.</t>
  </si>
  <si>
    <t>4.</t>
  </si>
  <si>
    <r>
      <t xml:space="preserve">Para a solicitação de </t>
    </r>
    <r>
      <rPr>
        <u/>
        <sz val="10"/>
        <color theme="1"/>
        <rFont val="Calibri"/>
        <family val="2"/>
        <scheme val="minor"/>
      </rPr>
      <t>progressão</t>
    </r>
    <r>
      <rPr>
        <sz val="10"/>
        <color theme="1"/>
        <rFont val="Calibri"/>
        <family val="2"/>
        <scheme val="minor"/>
      </rPr>
      <t xml:space="preserve"> ou</t>
    </r>
    <r>
      <rPr>
        <u/>
        <sz val="10"/>
        <color theme="1"/>
        <rFont val="Calibri"/>
        <family val="2"/>
        <scheme val="minor"/>
      </rPr>
      <t xml:space="preserve"> promoção funcional por interstício e desempenho acadêmico</t>
    </r>
    <r>
      <rPr>
        <sz val="10"/>
        <color theme="1"/>
        <rFont val="Calibri"/>
        <family val="2"/>
        <scheme val="minor"/>
      </rPr>
      <t>, o servidor deverá abrir processo administrativo contendo:</t>
    </r>
  </si>
  <si>
    <t>Este requerimento devidamente preenchido;</t>
  </si>
  <si>
    <t>Cópia da portaria da última progressão/promoção, ou de nomeação se primeira progressão;</t>
  </si>
  <si>
    <t>Relatório documentado de atividades, referente ao interstício requerido (com base no Anexo IV*).</t>
  </si>
  <si>
    <t>* Referência inconsistente na resolução e corrigida neste documento.</t>
  </si>
  <si>
    <r>
      <t>RESOLUÇÃO N</t>
    </r>
    <r>
      <rPr>
        <sz val="12"/>
        <color theme="1"/>
        <rFont val="Calibri"/>
        <family val="2"/>
      </rPr>
      <t>º</t>
    </r>
    <r>
      <rPr>
        <sz val="13.2"/>
        <color theme="1"/>
        <rFont val="Calibri"/>
        <family val="2"/>
      </rPr>
      <t xml:space="preserve"> 009/2019 - CONSU/UFRPE</t>
    </r>
    <r>
      <rPr>
        <sz val="12"/>
        <color theme="1"/>
        <rFont val="Calibri"/>
        <family val="2"/>
        <scheme val="minor"/>
      </rPr>
      <t xml:space="preserve"> -  ANEXO I</t>
    </r>
  </si>
  <si>
    <t>Base Legal:</t>
  </si>
  <si>
    <t>Lei nº12.772/12, alterada pelas Leis nº12.863/13 e 13.325/16;</t>
  </si>
  <si>
    <t>Lei nº 8.112/90;</t>
  </si>
  <si>
    <t>Lei nº 9.394/96;</t>
  </si>
  <si>
    <t>Portaria Ministerial nº 554/2013-MEC;</t>
  </si>
  <si>
    <t>Resolução nº 009/2019 do CONSU/UFRPE.</t>
  </si>
  <si>
    <t xml:space="preserve">, encaminha </t>
  </si>
  <si>
    <r>
      <t xml:space="preserve"> o processo n</t>
    </r>
    <r>
      <rPr>
        <b/>
        <sz val="12"/>
        <color theme="1"/>
        <rFont val="Calibri"/>
        <family val="2"/>
      </rPr>
      <t>º</t>
    </r>
    <r>
      <rPr>
        <b/>
        <sz val="9.6"/>
        <color theme="1"/>
        <rFont val="Calibri"/>
        <family val="2"/>
      </rPr>
      <t xml:space="preserve"> </t>
    </r>
  </si>
  <si>
    <t xml:space="preserve"> para seguir as demais etapas do processo de </t>
  </si>
  <si>
    <t>PARECER DA CAPD CODAI REFERENTE À PROGRESSÃO/PROMOÇÃO POR INTERSTÍCIO E DESEMPENHO ACADÊMICO</t>
  </si>
  <si>
    <t>DISCRIMINAÇÃO DOS GRUPOS DE ACORDO COM A RESOLUÇÃO 009/2019 - CONSU/UFRPE</t>
  </si>
  <si>
    <t xml:space="preserve">em sua </t>
  </si>
  <si>
    <t xml:space="preserve">ª reunião ordinária, realizada no dia </t>
  </si>
  <si>
    <r>
      <t>, examinou o processo administrativo de n</t>
    </r>
    <r>
      <rPr>
        <sz val="12"/>
        <color theme="1"/>
        <rFont val="Calibri"/>
        <family val="2"/>
      </rPr>
      <t>º</t>
    </r>
    <r>
      <rPr>
        <sz val="9.6"/>
        <color theme="1"/>
        <rFont val="Calibri"/>
        <family val="2"/>
      </rPr>
      <t xml:space="preserve"> </t>
    </r>
  </si>
  <si>
    <t xml:space="preserve">, com pedido de </t>
  </si>
  <si>
    <t xml:space="preserve">da Classe </t>
  </si>
  <si>
    <t xml:space="preserve">. O relator desse processo foi o(a) prof.(a) </t>
  </si>
  <si>
    <t xml:space="preserve"> que, tendo comprovado que o pedido em apreço encontrava-se de acordo com os dispositivos legais vigentes,</t>
  </si>
  <si>
    <t xml:space="preserve"> opinou por sua aprovação. A CAPD, à luz do parecer do relator, resolveu </t>
  </si>
  <si>
    <t xml:space="preserve"> do período analisado, recomendando para início do cômputo de interstício e efeitos financeiros a data de </t>
  </si>
  <si>
    <t xml:space="preserve"> Decisão da Magnífica Reitora dessa Universidade (Processo  nº 19940/2016-81). Recomenda ainda remeter</t>
  </si>
  <si>
    <t xml:space="preserve"> o processo à apreciação da Comissão Permanente de Pessoal Docente (CPPD).</t>
  </si>
  <si>
    <t xml:space="preserve">, encaminhado à Direção do CODAI pelo(a) professor(a) </t>
  </si>
  <si>
    <r>
      <t>DECISÃO N</t>
    </r>
    <r>
      <rPr>
        <b/>
        <sz val="14"/>
        <color theme="1"/>
        <rFont val="Calibri"/>
        <family val="2"/>
      </rPr>
      <t>º</t>
    </r>
  </si>
  <si>
    <r>
      <t>, conforme a Lei n</t>
    </r>
    <r>
      <rPr>
        <sz val="12"/>
        <color theme="1"/>
        <rFont val="Calibri"/>
        <family val="2"/>
      </rPr>
      <t>º 13.325/2016, interpretação apresentada nas Notas nº 81/2016 e  nº 93/2016 da PJ-UFRPE/PGF/AGU e</t>
    </r>
  </si>
  <si>
    <t xml:space="preserve">, no intestício de </t>
  </si>
  <si>
    <t>Nº/ano do Parecer:</t>
  </si>
  <si>
    <t>Nº/ano da Decisão:</t>
  </si>
  <si>
    <t>Nº da Reunião Ord.:</t>
  </si>
  <si>
    <t>Data da Reunião Ord.:</t>
  </si>
  <si>
    <t>PARECER/DECISÃO</t>
  </si>
  <si>
    <t>Classe Requerida:</t>
  </si>
  <si>
    <t>Nível Atual:</t>
  </si>
  <si>
    <t>Nível Requerida:</t>
  </si>
  <si>
    <t>Tipo de Requerimento*:</t>
  </si>
  <si>
    <t>DADOS PARA GERAR REQUERIMENTO, PLANILHA DE AVALIAÇÃO E ANÁLISE DO PROCESSO DE PROGRESSÃO/PROMOÇÃO POR DESEMPENHO E INTERSTÍCIO</t>
  </si>
  <si>
    <t>Este documento não precisa ser anexo ao processo</t>
  </si>
  <si>
    <r>
      <t xml:space="preserve"> analisado conforme Parecer n</t>
    </r>
    <r>
      <rPr>
        <sz val="12"/>
        <color theme="1"/>
        <rFont val="Calibri"/>
        <family val="2"/>
      </rPr>
      <t>º</t>
    </r>
    <r>
      <rPr>
        <sz val="9.6"/>
        <color theme="1"/>
        <rFont val="Calibri"/>
        <family val="2"/>
      </rPr>
      <t xml:space="preserve"> </t>
    </r>
  </si>
  <si>
    <t xml:space="preserve">. De acordo com os critérios objetivos fixados na Resolução mencionada, foi atribuida a pontuação de </t>
  </si>
  <si>
    <t xml:space="preserve"> pontos, segundo planilha abaixo, sendo considerado(a) </t>
  </si>
  <si>
    <t>Folha(s) Documento(s) Comprobatório(s)</t>
  </si>
  <si>
    <t>Suplente:</t>
  </si>
  <si>
    <t xml:space="preserve"> </t>
  </si>
  <si>
    <t xml:space="preserve">         Promoção,      pelo      interstício      de</t>
  </si>
  <si>
    <t>**O Fim do Interstício é uma sugestão e pode está errado. Se não for correto, basta preencher.</t>
  </si>
  <si>
    <t>RELATÓRIO DE AVALIAÇÃO DOCENTE DA UFRPE - ANEXO IV (ADAPTAÇÃO)</t>
  </si>
  <si>
    <t>Data do requerimento:</t>
  </si>
  <si>
    <t>002/2020 – CODAI, de 06 de Fevereiro de 2020</t>
  </si>
  <si>
    <t>LEON TARQUINO DA COSTA</t>
  </si>
  <si>
    <t>LEILSON VANDERSON BARBOSA DA SILVA</t>
  </si>
  <si>
    <t>DIJACI ARAÚJO FERREIRA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</si>
</sst>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 &quot;de&quot;\ mmmm\ &quot;de&quot;\ yyyy"/>
  </numFmts>
  <fonts count="3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b/>
      <sz val="12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.4"/>
      <color theme="1"/>
      <name val="Times New Roman"/>
      <family val="1"/>
    </font>
    <font>
      <b/>
      <sz val="8.8000000000000007"/>
      <color theme="1"/>
      <name val="Times New Roman"/>
      <family val="1"/>
    </font>
    <font>
      <b/>
      <u/>
      <sz val="16"/>
      <color theme="1"/>
      <name val="Times New Roman"/>
      <family val="1"/>
    </font>
    <font>
      <b/>
      <u/>
      <sz val="14"/>
      <color theme="1"/>
      <name val="Calibri"/>
      <family val="2"/>
      <scheme val="minor"/>
    </font>
    <font>
      <sz val="13.2"/>
      <color theme="1"/>
      <name val="Calibri"/>
      <family val="2"/>
    </font>
    <font>
      <u/>
      <sz val="12"/>
      <color theme="10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.6"/>
      <color theme="1"/>
      <name val="Calibri"/>
      <family val="2"/>
    </font>
    <font>
      <sz val="9.6"/>
      <color theme="1"/>
      <name val="Calibri"/>
      <family val="2"/>
    </font>
    <font>
      <b/>
      <sz val="1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30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8" fillId="2" borderId="6" xfId="0" applyFont="1" applyFill="1" applyBorder="1" applyAlignment="1">
      <alignment horizontal="justify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2" borderId="31" xfId="0" applyFont="1" applyFill="1" applyBorder="1" applyAlignment="1">
      <alignment horizontal="justify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>
      <alignment horizontal="justify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4" fillId="0" borderId="22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justify" vertical="center" wrapText="1"/>
    </xf>
    <xf numFmtId="0" fontId="15" fillId="0" borderId="38" xfId="0" applyFont="1" applyBorder="1" applyAlignment="1">
      <alignment horizontal="justify" vertical="center" wrapText="1"/>
    </xf>
    <xf numFmtId="0" fontId="14" fillId="0" borderId="22" xfId="0" applyFont="1" applyBorder="1" applyAlignment="1">
      <alignment horizontal="justify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justify" vertical="center" wrapText="1"/>
    </xf>
    <xf numFmtId="1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0" fontId="19" fillId="0" borderId="0" xfId="0" applyFont="1" applyAlignment="1">
      <alignment horizontal="justify" vertical="center" wrapText="1"/>
    </xf>
    <xf numFmtId="164" fontId="0" fillId="0" borderId="0" xfId="0" applyNumberFormat="1"/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3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3" borderId="3" xfId="0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6" fillId="3" borderId="45" xfId="0" applyFont="1" applyFill="1" applyBorder="1" applyAlignment="1">
      <alignment vertical="center"/>
    </xf>
    <xf numFmtId="0" fontId="0" fillId="0" borderId="45" xfId="0" applyBorder="1" applyAlignment="1" applyProtection="1">
      <alignment horizontal="center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wrapText="1"/>
      <protection hidden="1"/>
    </xf>
    <xf numFmtId="0" fontId="11" fillId="0" borderId="0" xfId="0" applyFont="1" applyAlignment="1" applyProtection="1">
      <alignment wrapText="1"/>
      <protection hidden="1"/>
    </xf>
    <xf numFmtId="0" fontId="10" fillId="0" borderId="0" xfId="0" applyFont="1" applyAlignment="1" applyProtection="1">
      <alignment horizontal="center" wrapText="1"/>
      <protection hidden="1"/>
    </xf>
    <xf numFmtId="0" fontId="17" fillId="0" borderId="0" xfId="0" applyFont="1" applyAlignment="1" applyProtection="1">
      <alignment wrapText="1"/>
      <protection hidden="1"/>
    </xf>
    <xf numFmtId="0" fontId="16" fillId="0" borderId="0" xfId="0" applyFont="1" applyAlignment="1" applyProtection="1">
      <alignment wrapText="1"/>
      <protection hidden="1"/>
    </xf>
    <xf numFmtId="0" fontId="6" fillId="0" borderId="0" xfId="0" applyFont="1" applyAlignment="1" applyProtection="1">
      <alignment horizontal="center" wrapText="1"/>
      <protection hidden="1"/>
    </xf>
    <xf numFmtId="0" fontId="5" fillId="0" borderId="0" xfId="0" applyFont="1" applyAlignment="1" applyProtection="1">
      <alignment horizontal="justify" wrapText="1"/>
      <protection hidden="1"/>
    </xf>
    <xf numFmtId="0" fontId="0" fillId="0" borderId="0" xfId="0" applyProtection="1">
      <protection hidden="1"/>
    </xf>
    <xf numFmtId="0" fontId="14" fillId="0" borderId="36" xfId="0" applyFont="1" applyBorder="1" applyAlignment="1" applyProtection="1">
      <alignment horizontal="center" vertical="center" wrapText="1"/>
      <protection hidden="1"/>
    </xf>
    <xf numFmtId="0" fontId="20" fillId="0" borderId="36" xfId="0" applyFont="1" applyBorder="1" applyAlignment="1" applyProtection="1">
      <alignment horizontal="center" vertical="center" wrapText="1"/>
      <protection hidden="1"/>
    </xf>
    <xf numFmtId="0" fontId="5" fillId="0" borderId="0" xfId="0" applyFont="1" applyProtection="1">
      <protection hidden="1"/>
    </xf>
    <xf numFmtId="0" fontId="17" fillId="0" borderId="0" xfId="0" applyFont="1" applyAlignment="1" applyProtection="1">
      <alignment horizontal="left" vertical="top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0" fillId="0" borderId="0" xfId="0" applyAlignment="1">
      <alignment horizontal="right" vertical="center" wrapText="1"/>
    </xf>
    <xf numFmtId="0" fontId="10" fillId="0" borderId="0" xfId="0" applyFont="1" applyAlignment="1">
      <alignment horizontal="right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justify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8" fillId="0" borderId="54" xfId="0" applyFont="1" applyBorder="1" applyAlignment="1" applyProtection="1">
      <alignment horizontal="center" vertical="center" wrapText="1"/>
      <protection locked="0"/>
    </xf>
    <xf numFmtId="0" fontId="8" fillId="0" borderId="55" xfId="0" applyFont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>
      <alignment horizontal="center" vertical="center" wrapText="1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8" fillId="0" borderId="9" xfId="0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8" fillId="0" borderId="34" xfId="0" applyFont="1" applyBorder="1" applyAlignment="1" applyProtection="1">
      <alignment horizontal="left" vertical="center" wrapText="1"/>
      <protection locked="0"/>
    </xf>
    <xf numFmtId="0" fontId="8" fillId="0" borderId="54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8" fillId="2" borderId="58" xfId="0" applyFont="1" applyFill="1" applyBorder="1" applyAlignment="1">
      <alignment horizontal="justify" vertical="center" wrapText="1"/>
    </xf>
    <xf numFmtId="0" fontId="8" fillId="2" borderId="59" xfId="0" applyFont="1" applyFill="1" applyBorder="1" applyAlignment="1">
      <alignment horizontal="center" vertical="center" wrapText="1"/>
    </xf>
    <xf numFmtId="0" fontId="8" fillId="2" borderId="60" xfId="0" applyFont="1" applyFill="1" applyBorder="1" applyAlignment="1">
      <alignment horizontal="center" vertical="center" wrapText="1"/>
    </xf>
    <xf numFmtId="0" fontId="8" fillId="0" borderId="61" xfId="0" applyFont="1" applyBorder="1" applyAlignment="1" applyProtection="1">
      <alignment horizontal="center" vertical="center" wrapText="1"/>
      <protection locked="0"/>
    </xf>
    <xf numFmtId="0" fontId="8" fillId="0" borderId="62" xfId="0" applyFont="1" applyBorder="1" applyAlignment="1" applyProtection="1">
      <alignment horizontal="left" vertical="center" wrapText="1"/>
      <protection locked="0"/>
    </xf>
    <xf numFmtId="0" fontId="8" fillId="0" borderId="58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>
      <alignment horizontal="center" vertical="center" wrapText="1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left" vertical="center" wrapText="1"/>
      <protection locked="0"/>
    </xf>
    <xf numFmtId="0" fontId="8" fillId="0" borderId="57" xfId="0" applyFont="1" applyBorder="1" applyAlignment="1" applyProtection="1">
      <alignment horizontal="center" vertical="center" wrapText="1"/>
      <protection locked="0"/>
    </xf>
    <xf numFmtId="0" fontId="8" fillId="0" borderId="50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right" vertical="center" wrapText="1"/>
    </xf>
    <xf numFmtId="14" fontId="26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23" xfId="0" applyFont="1" applyBorder="1" applyAlignment="1">
      <alignment horizontal="right" vertical="center" wrapText="1"/>
    </xf>
    <xf numFmtId="0" fontId="29" fillId="0" borderId="0" xfId="0" applyFont="1" applyAlignment="1">
      <alignment horizontal="center" vertical="center" wrapText="1"/>
    </xf>
    <xf numFmtId="14" fontId="29" fillId="0" borderId="0" xfId="0" applyNumberFormat="1" applyFont="1" applyAlignment="1">
      <alignment horizontal="center" vertical="center" wrapText="1"/>
    </xf>
    <xf numFmtId="0" fontId="0" fillId="0" borderId="57" xfId="0" applyBorder="1" applyAlignment="1" applyProtection="1">
      <alignment vertical="center"/>
      <protection hidden="1"/>
    </xf>
    <xf numFmtId="0" fontId="0" fillId="0" borderId="50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0" fillId="0" borderId="29" xfId="0" applyBorder="1" applyAlignment="1" applyProtection="1">
      <alignment vertical="center"/>
      <protection hidden="1"/>
    </xf>
    <xf numFmtId="0" fontId="0" fillId="0" borderId="30" xfId="0" applyBorder="1" applyAlignment="1" applyProtection="1">
      <alignment vertical="center"/>
      <protection hidden="1"/>
    </xf>
    <xf numFmtId="0" fontId="4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hidden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17" fillId="0" borderId="0" xfId="0" applyFont="1" applyAlignment="1" applyProtection="1">
      <alignment vertical="center" wrapText="1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14" fontId="6" fillId="0" borderId="44" xfId="0" applyNumberFormat="1" applyFont="1" applyBorder="1" applyAlignment="1" applyProtection="1">
      <alignment horizontal="center" vertical="center"/>
      <protection hidden="1"/>
    </xf>
    <xf numFmtId="0" fontId="6" fillId="0" borderId="44" xfId="0" applyFont="1" applyBorder="1" applyAlignment="1" applyProtection="1">
      <alignment horizontal="center" vertical="center"/>
      <protection hidden="1"/>
    </xf>
    <xf numFmtId="0" fontId="18" fillId="3" borderId="45" xfId="0" applyFont="1" applyFill="1" applyBorder="1" applyAlignment="1">
      <alignment vertical="top"/>
    </xf>
    <xf numFmtId="0" fontId="18" fillId="3" borderId="60" xfId="0" applyFont="1" applyFill="1" applyBorder="1" applyAlignment="1">
      <alignment vertical="center"/>
    </xf>
    <xf numFmtId="0" fontId="18" fillId="3" borderId="3" xfId="0" applyFont="1" applyFill="1" applyBorder="1" applyAlignment="1">
      <alignment vertical="center"/>
    </xf>
    <xf numFmtId="0" fontId="18" fillId="3" borderId="1" xfId="0" applyFont="1" applyFill="1" applyBorder="1" applyAlignment="1">
      <alignment vertical="center"/>
    </xf>
    <xf numFmtId="0" fontId="4" fillId="0" borderId="60" xfId="0" applyFont="1" applyBorder="1" applyAlignment="1" applyProtection="1">
      <alignment horizontal="center" vertical="center"/>
      <protection locked="0"/>
    </xf>
    <xf numFmtId="14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14" fontId="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vertical="center"/>
      <protection hidden="1"/>
    </xf>
    <xf numFmtId="0" fontId="0" fillId="0" borderId="64" xfId="0" applyBorder="1" applyAlignment="1" applyProtection="1">
      <alignment vertical="center"/>
      <protection hidden="1"/>
    </xf>
    <xf numFmtId="0" fontId="6" fillId="0" borderId="65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63" xfId="0" applyFont="1" applyBorder="1" applyAlignment="1" applyProtection="1">
      <alignment vertical="center"/>
      <protection hidden="1"/>
    </xf>
    <xf numFmtId="0" fontId="35" fillId="0" borderId="0" xfId="0" applyFont="1" applyAlignment="1" applyProtection="1">
      <alignment vertical="center"/>
      <protection hidden="1"/>
    </xf>
    <xf numFmtId="0" fontId="17" fillId="0" borderId="64" xfId="0" applyFont="1" applyBorder="1" applyAlignment="1" applyProtection="1">
      <alignment vertical="center"/>
      <protection hidden="1"/>
    </xf>
    <xf numFmtId="0" fontId="17" fillId="0" borderId="63" xfId="0" applyFont="1" applyBorder="1" applyAlignment="1" applyProtection="1">
      <alignment horizontal="right" vertical="center"/>
      <protection hidden="1"/>
    </xf>
    <xf numFmtId="49" fontId="0" fillId="0" borderId="3" xfId="0" applyNumberFormat="1" applyBorder="1" applyAlignment="1" applyProtection="1">
      <alignment horizontal="center" vertical="center"/>
      <protection locked="0"/>
    </xf>
    <xf numFmtId="0" fontId="0" fillId="0" borderId="1" xfId="0" applyBorder="1"/>
    <xf numFmtId="0" fontId="6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164" fontId="0" fillId="0" borderId="1" xfId="0" applyNumberFormat="1" applyBorder="1"/>
    <xf numFmtId="14" fontId="0" fillId="3" borderId="1" xfId="0" applyNumberFormat="1" applyFill="1" applyBorder="1" applyAlignment="1">
      <alignment horizontal="left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49" fontId="0" fillId="3" borderId="1" xfId="0" applyNumberFormat="1" applyFill="1" applyBorder="1" applyAlignment="1">
      <alignment horizontal="left"/>
    </xf>
    <xf numFmtId="164" fontId="0" fillId="3" borderId="1" xfId="0" applyNumberFormat="1" applyFill="1" applyBorder="1" applyAlignment="1">
      <alignment horizontal="left"/>
    </xf>
    <xf numFmtId="49" fontId="6" fillId="3" borderId="1" xfId="0" applyNumberFormat="1" applyFont="1" applyFill="1" applyBorder="1" applyAlignment="1">
      <alignment horizontal="left"/>
    </xf>
    <xf numFmtId="14" fontId="6" fillId="3" borderId="1" xfId="0" applyNumberFormat="1" applyFont="1" applyFill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10" fillId="0" borderId="0" xfId="0" applyFont="1" applyAlignment="1" applyProtection="1">
      <alignment horizontal="right" vertical="center" wrapText="1"/>
      <protection hidden="1"/>
    </xf>
    <xf numFmtId="49" fontId="10" fillId="0" borderId="0" xfId="0" applyNumberFormat="1" applyFont="1" applyAlignment="1" applyProtection="1">
      <alignment vertical="center" wrapText="1"/>
      <protection hidden="1"/>
    </xf>
    <xf numFmtId="14" fontId="4" fillId="0" borderId="45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 hidden="1"/>
    </xf>
    <xf numFmtId="14" fontId="22" fillId="0" borderId="0" xfId="0" applyNumberFormat="1" applyFont="1" applyAlignment="1">
      <alignment horizontal="right" vertical="center"/>
    </xf>
    <xf numFmtId="0" fontId="8" fillId="2" borderId="4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vertical="center" wrapText="1"/>
      <protection hidden="1"/>
    </xf>
    <xf numFmtId="14" fontId="3" fillId="0" borderId="3" xfId="0" applyNumberFormat="1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14" fontId="4" fillId="0" borderId="1" xfId="0" applyNumberFormat="1" applyFont="1" applyBorder="1" applyAlignment="1" applyProtection="1">
      <alignment horizontal="center" vertical="center"/>
      <protection locked="0"/>
    </xf>
    <xf numFmtId="0" fontId="32" fillId="0" borderId="13" xfId="1" applyBorder="1" applyAlignment="1" applyProtection="1">
      <alignment horizontal="left" vertical="center"/>
      <protection locked="0"/>
    </xf>
    <xf numFmtId="0" fontId="4" fillId="0" borderId="43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14" fontId="4" fillId="0" borderId="1" xfId="0" applyNumberFormat="1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3" borderId="13" xfId="0" applyFill="1" applyBorder="1" applyAlignment="1">
      <alignment horizontal="left" vertical="center"/>
    </xf>
    <xf numFmtId="0" fontId="0" fillId="3" borderId="43" xfId="0" applyFill="1" applyBorder="1" applyAlignment="1">
      <alignment horizontal="left" vertical="center"/>
    </xf>
    <xf numFmtId="0" fontId="0" fillId="3" borderId="16" xfId="0" applyFill="1" applyBorder="1" applyAlignment="1">
      <alignment horizontal="left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3" borderId="2" xfId="0" applyFill="1" applyBorder="1" applyAlignment="1">
      <alignment horizontal="left" vertical="center"/>
    </xf>
    <xf numFmtId="0" fontId="0" fillId="3" borderId="44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7" fillId="2" borderId="22" xfId="0" applyFont="1" applyFill="1" applyBorder="1" applyAlignment="1">
      <alignment horizontal="right" vertical="center" wrapText="1"/>
    </xf>
    <xf numFmtId="0" fontId="7" fillId="2" borderId="23" xfId="0" applyFont="1" applyFill="1" applyBorder="1" applyAlignment="1">
      <alignment horizontal="right" vertical="center" wrapText="1"/>
    </xf>
    <xf numFmtId="0" fontId="7" fillId="2" borderId="21" xfId="0" applyFont="1" applyFill="1" applyBorder="1" applyAlignment="1">
      <alignment horizontal="right" vertical="center" wrapText="1"/>
    </xf>
    <xf numFmtId="0" fontId="25" fillId="2" borderId="18" xfId="0" applyFont="1" applyFill="1" applyBorder="1" applyAlignment="1">
      <alignment horizontal="center" vertical="center" wrapText="1"/>
    </xf>
    <xf numFmtId="0" fontId="25" fillId="2" borderId="19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25" fillId="2" borderId="22" xfId="0" applyFont="1" applyFill="1" applyBorder="1" applyAlignment="1">
      <alignment horizontal="center" vertical="center" wrapText="1"/>
    </xf>
    <xf numFmtId="0" fontId="25" fillId="2" borderId="21" xfId="0" applyFont="1" applyFill="1" applyBorder="1" applyAlignment="1">
      <alignment horizontal="center" vertical="center" wrapText="1"/>
    </xf>
    <xf numFmtId="14" fontId="29" fillId="0" borderId="0" xfId="0" applyNumberFormat="1" applyFont="1" applyAlignment="1">
      <alignment horizontal="left" vertical="center" wrapText="1"/>
    </xf>
    <xf numFmtId="0" fontId="26" fillId="0" borderId="0" xfId="0" applyFont="1" applyAlignment="1">
      <alignment horizontal="right" vertical="center" wrapText="1"/>
    </xf>
    <xf numFmtId="14" fontId="29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29" fillId="0" borderId="0" xfId="0" applyNumberFormat="1" applyFont="1" applyAlignment="1">
      <alignment horizontal="left" vertical="center" wrapText="1"/>
    </xf>
    <xf numFmtId="0" fontId="7" fillId="2" borderId="5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56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34" fillId="0" borderId="29" xfId="0" applyFont="1" applyBorder="1" applyAlignment="1" applyProtection="1">
      <alignment horizontal="right" vertical="center"/>
      <protection hidden="1"/>
    </xf>
    <xf numFmtId="0" fontId="34" fillId="0" borderId="30" xfId="0" applyFont="1" applyBorder="1" applyAlignment="1" applyProtection="1">
      <alignment horizontal="right"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7" fillId="0" borderId="64" xfId="0" applyFont="1" applyBorder="1" applyAlignment="1" applyProtection="1">
      <alignment horizontal="left" vertical="center"/>
      <protection hidden="1"/>
    </xf>
    <xf numFmtId="0" fontId="35" fillId="0" borderId="0" xfId="0" applyFont="1" applyAlignment="1" applyProtection="1">
      <alignment horizontal="left" vertical="center" wrapText="1"/>
      <protection hidden="1"/>
    </xf>
    <xf numFmtId="0" fontId="35" fillId="0" borderId="64" xfId="0" applyFont="1" applyBorder="1" applyAlignment="1" applyProtection="1">
      <alignment horizontal="left" vertical="center" wrapText="1"/>
      <protection hidden="1"/>
    </xf>
    <xf numFmtId="14" fontId="6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7" fillId="0" borderId="63" xfId="0" applyFont="1" applyBorder="1" applyAlignment="1" applyProtection="1">
      <alignment horizontal="justify" vertical="center" wrapText="1"/>
      <protection hidden="1"/>
    </xf>
    <xf numFmtId="0" fontId="17" fillId="0" borderId="0" xfId="0" applyFont="1" applyAlignment="1" applyProtection="1">
      <alignment horizontal="justify" vertical="center" wrapText="1"/>
      <protection hidden="1"/>
    </xf>
    <xf numFmtId="0" fontId="17" fillId="0" borderId="64" xfId="0" applyFont="1" applyBorder="1" applyAlignment="1" applyProtection="1">
      <alignment horizontal="justify" vertical="center" wrapText="1"/>
      <protection hidden="1"/>
    </xf>
    <xf numFmtId="14" fontId="6" fillId="0" borderId="28" xfId="0" applyNumberFormat="1" applyFont="1" applyBorder="1" applyAlignment="1" applyProtection="1">
      <alignment horizontal="left" vertical="center"/>
      <protection hidden="1"/>
    </xf>
    <xf numFmtId="0" fontId="6" fillId="0" borderId="29" xfId="0" applyFont="1" applyBorder="1" applyAlignment="1" applyProtection="1">
      <alignment horizontal="left" vertical="center"/>
      <protection hidden="1"/>
    </xf>
    <xf numFmtId="0" fontId="6" fillId="0" borderId="30" xfId="0" applyFont="1" applyBorder="1" applyAlignment="1" applyProtection="1">
      <alignment horizontal="left" vertical="center"/>
      <protection hidden="1"/>
    </xf>
    <xf numFmtId="0" fontId="0" fillId="0" borderId="57" xfId="0" applyBorder="1" applyAlignment="1" applyProtection="1">
      <alignment horizontal="left" vertical="center"/>
      <protection hidden="1"/>
    </xf>
    <xf numFmtId="0" fontId="0" fillId="0" borderId="50" xfId="0" applyBorder="1" applyAlignment="1" applyProtection="1">
      <alignment horizontal="left"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30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6" fillId="0" borderId="63" xfId="0" applyFont="1" applyBorder="1" applyAlignment="1" applyProtection="1">
      <alignment horizontal="left" vertical="center"/>
      <protection hidden="1"/>
    </xf>
    <xf numFmtId="0" fontId="6" fillId="0" borderId="64" xfId="0" applyFont="1" applyBorder="1" applyAlignment="1" applyProtection="1">
      <alignment horizontal="left" vertical="center"/>
      <protection hidden="1"/>
    </xf>
    <xf numFmtId="14" fontId="6" fillId="0" borderId="63" xfId="0" applyNumberFormat="1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0" fillId="0" borderId="57" xfId="0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4" fontId="6" fillId="0" borderId="50" xfId="0" applyNumberFormat="1" applyFont="1" applyBorder="1" applyAlignment="1" applyProtection="1">
      <alignment horizontal="center" vertical="center"/>
      <protection hidden="1"/>
    </xf>
    <xf numFmtId="0" fontId="6" fillId="0" borderId="53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0" fontId="6" fillId="0" borderId="28" xfId="0" applyFont="1" applyBorder="1" applyAlignment="1" applyProtection="1">
      <alignment horizontal="left" vertical="center"/>
      <protection hidden="1"/>
    </xf>
    <xf numFmtId="0" fontId="21" fillId="0" borderId="29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0" xfId="0" applyFont="1" applyAlignment="1" applyProtection="1">
      <alignment horizontal="left" vertical="top"/>
      <protection hidden="1"/>
    </xf>
    <xf numFmtId="0" fontId="5" fillId="0" borderId="8" xfId="0" applyFont="1" applyBorder="1" applyAlignment="1" applyProtection="1">
      <alignment horizontal="left" vertical="center" wrapText="1"/>
      <protection hidden="1"/>
    </xf>
    <xf numFmtId="0" fontId="5" fillId="0" borderId="13" xfId="0" applyFont="1" applyBorder="1" applyAlignment="1" applyProtection="1">
      <alignment horizontal="left" vertical="center" wrapText="1"/>
      <protection hidden="1"/>
    </xf>
    <xf numFmtId="0" fontId="5" fillId="0" borderId="46" xfId="0" applyFont="1" applyBorder="1" applyAlignment="1" applyProtection="1">
      <alignment horizontal="left" vertical="center" wrapText="1"/>
      <protection hidden="1"/>
    </xf>
    <xf numFmtId="0" fontId="5" fillId="0" borderId="48" xfId="0" applyFont="1" applyBorder="1" applyAlignment="1" applyProtection="1">
      <alignment horizontal="left" vertical="center" wrapText="1"/>
      <protection hidden="1"/>
    </xf>
    <xf numFmtId="0" fontId="18" fillId="0" borderId="4" xfId="0" applyFont="1" applyBorder="1" applyAlignment="1" applyProtection="1">
      <alignment horizontal="left" vertical="center" wrapText="1"/>
      <protection hidden="1"/>
    </xf>
    <xf numFmtId="0" fontId="18" fillId="0" borderId="47" xfId="0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right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justify" vertical="center" wrapText="1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14" fillId="0" borderId="4" xfId="0" applyFont="1" applyBorder="1" applyAlignment="1" applyProtection="1">
      <alignment horizontal="center" vertical="center" wrapText="1"/>
      <protection hidden="1"/>
    </xf>
    <xf numFmtId="0" fontId="14" fillId="0" borderId="47" xfId="0" applyFont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left" vertical="center" wrapText="1"/>
      <protection hidden="1"/>
    </xf>
    <xf numFmtId="0" fontId="5" fillId="0" borderId="33" xfId="0" applyFont="1" applyBorder="1" applyAlignment="1" applyProtection="1">
      <alignment horizontal="left" vertical="center" wrapText="1"/>
      <protection hidden="1"/>
    </xf>
    <xf numFmtId="49" fontId="0" fillId="0" borderId="0" xfId="0" applyNumberFormat="1" applyAlignment="1">
      <alignment horizontal="justify" vertical="center" wrapText="1"/>
    </xf>
    <xf numFmtId="0" fontId="11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justify" vertical="center" wrapText="1"/>
      <protection hidden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g"/><Relationship Id="rId2" Type="http://schemas.openxmlformats.org/officeDocument/2006/relationships/image" Target="../media/image5.jpeg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g"/><Relationship Id="rId2" Type="http://schemas.openxmlformats.org/officeDocument/2006/relationships/image" Target="../media/image7.jpe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g"/><Relationship Id="rId2" Type="http://schemas.openxmlformats.org/officeDocument/2006/relationships/image" Target="../media/image8.jpe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g"/><Relationship Id="rId2" Type="http://schemas.openxmlformats.org/officeDocument/2006/relationships/image" Target="../media/image7.jpe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g"/><Relationship Id="rId2" Type="http://schemas.openxmlformats.org/officeDocument/2006/relationships/image" Target="../media/image7.jpe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g"/><Relationship Id="rId2" Type="http://schemas.openxmlformats.org/officeDocument/2006/relationships/image" Target="../media/image7.jpe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7.jpeg"/><Relationship Id="rId1" Type="http://schemas.openxmlformats.org/officeDocument/2006/relationships/image" Target="../media/image1.png"/><Relationship Id="rId4" Type="http://schemas.openxmlformats.org/officeDocument/2006/relationships/image" Target="../media/image6.jp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7.jpeg"/><Relationship Id="rId1" Type="http://schemas.openxmlformats.org/officeDocument/2006/relationships/image" Target="../media/image1.png"/><Relationship Id="rId4" Type="http://schemas.openxmlformats.org/officeDocument/2006/relationships/image" Target="../media/image6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1129765</xdr:colOff>
      <xdr:row>0</xdr:row>
      <xdr:rowOff>0</xdr:rowOff>
    </xdr:from>
    <xdr:to>
      <xdr:col>2</xdr:col>
      <xdr:colOff>223661</xdr:colOff>
      <xdr:row>3</xdr:row>
      <xdr:rowOff>108822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DCBF5DC-60CA-44DD-8467-B4605B7291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2015" y="0"/>
          <a:ext cx="700446" cy="699372"/>
        </a:xfrm>
        <a:prstGeom prst="rect">
          <a:avLst/>
        </a:prstGeom>
      </xdr:spPr>
    </xdr:pic>
    <xdr:clientData/>
  </xdr:twoCellAnchor>
  <xdr:twoCellAnchor editAs="oneCell">
    <xdr:from>
      <xdr:col>0</xdr:col>
      <xdr:colOff>213602</xdr:colOff>
      <xdr:row>0</xdr:row>
      <xdr:rowOff>0</xdr:rowOff>
    </xdr:from>
    <xdr:to>
      <xdr:col>0</xdr:col>
      <xdr:colOff>541007</xdr:colOff>
      <xdr:row>2</xdr:row>
      <xdr:rowOff>165100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E576DA4-8188-4816-8940-DA57DF3CEA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02" y="0"/>
          <a:ext cx="327405" cy="558800"/>
        </a:xfrm>
        <a:prstGeom prst="rect">
          <a:avLst/>
        </a:prstGeom>
      </xdr:spPr>
    </xdr:pic>
    <xdr:clientData/>
  </xdr:twoCellAnchor>
  <xdr:twoCellAnchor>
    <xdr:from>
      <xdr:col>2</xdr:col>
      <xdr:colOff>122464</xdr:colOff>
      <xdr:row>25</xdr:row>
      <xdr:rowOff>27214</xdr:rowOff>
    </xdr:from>
    <xdr:to>
      <xdr:col>6</xdr:col>
      <xdr:colOff>553356</xdr:colOff>
      <xdr:row>38</xdr:row>
      <xdr:rowOff>176892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152E6A0D-CA85-4EE2-969F-605D03DC2E84}"/>
            </a:ext>
          </a:extLst>
        </xdr:cNvPr>
        <xdr:cNvSpPr txBox="1"/>
      </xdr:nvSpPr>
      <xdr:spPr>
        <a:xfrm>
          <a:off x="3460750" y="5356678"/>
          <a:ext cx="2703285" cy="26851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 baseline="0"/>
            <a:t>*Progressões/Promoções EBTT - Resolução 009/2019</a:t>
          </a:r>
        </a:p>
        <a:p>
          <a:r>
            <a:rPr lang="pt-BR" sz="1100" baseline="0"/>
            <a:t>DI  -  1 para DI  -   2 - Progressão funcional</a:t>
          </a:r>
        </a:p>
        <a:p>
          <a:r>
            <a:rPr lang="pt-BR" sz="1100" b="1" baseline="0"/>
            <a:t>DI  -  2 para DII  - 1 - Promoção funcional</a:t>
          </a:r>
          <a:endParaRPr lang="pt-BR" sz="1100" baseline="0"/>
        </a:p>
        <a:p>
          <a:r>
            <a:rPr lang="pt-BR" sz="1100" baseline="0"/>
            <a:t>DII  - 1 para DII  -  2 - Progressão funcional</a:t>
          </a:r>
        </a:p>
        <a:p>
          <a:r>
            <a:rPr lang="pt-BR" sz="1100" b="1" baseline="0"/>
            <a:t>DII -  2 para DIII - 1 - Promoção funcional</a:t>
          </a:r>
        </a:p>
        <a:p>
          <a:r>
            <a:rPr lang="pt-BR" sz="1100" baseline="0"/>
            <a:t>DIII - 1 para DIII  - 2  - Progressão funcional</a:t>
          </a:r>
        </a:p>
        <a:p>
          <a:r>
            <a:rPr lang="pt-BR" sz="1100" baseline="0"/>
            <a:t>DIII - 2 para DIII  - 3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Progressão funcional</a:t>
          </a:r>
          <a:endParaRPr lang="pt-BR" sz="1100" baseline="0"/>
        </a:p>
        <a:p>
          <a:r>
            <a:rPr lang="pt-BR" sz="1100" baseline="0"/>
            <a:t>DIII - 3 para DIII  - 4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Progressão funcional</a:t>
          </a:r>
          <a:endParaRPr lang="pt-BR" sz="1100" baseline="0"/>
        </a:p>
        <a:p>
          <a:r>
            <a:rPr lang="pt-BR" sz="1100" b="1" baseline="0"/>
            <a:t>DIII - 4 para DIV - 1 - </a:t>
          </a:r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Promoção funcional</a:t>
          </a:r>
          <a:endParaRPr lang="pt-BR" sz="1100" b="1" baseline="0"/>
        </a:p>
        <a:p>
          <a:r>
            <a:rPr lang="pt-BR" sz="1100" baseline="0"/>
            <a:t>DIV - 1 para DIV - 2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- Progressão funcional</a:t>
          </a:r>
          <a:endParaRPr lang="pt-BR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DIV - 2 para DIV - 3  - Progressão funcional</a:t>
          </a:r>
          <a:endParaRPr lang="pt-BR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DIV - 3 para DIV - 4  - Progressão funcional</a:t>
          </a:r>
          <a:endParaRPr lang="pt-BR">
            <a:effectLst/>
          </a:endParaRPr>
        </a:p>
        <a:p>
          <a:r>
            <a:rPr lang="pt-BR" sz="1100" b="1" baseline="0"/>
            <a:t>DIV - 4 para Titular </a:t>
          </a:r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Promoção funcional</a:t>
          </a:r>
          <a:endParaRPr lang="pt-BR" sz="1100" baseline="0"/>
        </a:p>
        <a:p>
          <a:endParaRPr lang="pt-BR" sz="1100"/>
        </a:p>
      </xdr:txBody>
    </xdr:sp>
    <xdr:clientData/>
  </xdr:twoCellAnchor>
  <xdr:twoCellAnchor editAs="oneCell">
    <xdr:from>
      <xdr:col>0</xdr:col>
      <xdr:colOff>579783</xdr:colOff>
      <xdr:row>0</xdr:row>
      <xdr:rowOff>0</xdr:rowOff>
    </xdr:from>
    <xdr:to>
      <xdr:col>1</xdr:col>
      <xdr:colOff>173934</xdr:colOff>
      <xdr:row>2</xdr:row>
      <xdr:rowOff>165642</xdr:rowOff>
    </xdr:to>
    <xdr:pic>
      <xdr:nvPicPr>
        <xdr:cNvPr id="6" name="Imagem 5" descr="Colégio Agrícola Dom Agostinho Ikas da UFRPE - Posts | Facebook">
          <a:extLst>
            <a:ext uri="{FF2B5EF4-FFF2-40B4-BE49-F238E27FC236}">
              <a16:creationId xmlns:a16="http://schemas.microsoft.com/office/drawing/2014/main" id="{1EC659F7-FF56-4B87-88C6-0DBEB9CAD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783" y="0"/>
          <a:ext cx="1316934" cy="5632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386815</xdr:colOff>
      <xdr:row>0</xdr:row>
      <xdr:rowOff>63499</xdr:rowOff>
    </xdr:from>
    <xdr:to>
      <xdr:col>7</xdr:col>
      <xdr:colOff>204611</xdr:colOff>
      <xdr:row>3</xdr:row>
      <xdr:rowOff>172321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AB895D9-78AD-489B-A30D-9D8EC7525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57982" y="63499"/>
          <a:ext cx="699740" cy="701489"/>
        </a:xfrm>
        <a:prstGeom prst="rect">
          <a:avLst/>
        </a:prstGeom>
      </xdr:spPr>
    </xdr:pic>
    <xdr:clientData/>
  </xdr:twoCellAnchor>
  <xdr:twoCellAnchor editAs="oneCell">
    <xdr:from>
      <xdr:col>0</xdr:col>
      <xdr:colOff>198785</xdr:colOff>
      <xdr:row>1</xdr:row>
      <xdr:rowOff>21166</xdr:rowOff>
    </xdr:from>
    <xdr:to>
      <xdr:col>0</xdr:col>
      <xdr:colOff>692373</xdr:colOff>
      <xdr:row>5</xdr:row>
      <xdr:rowOff>9071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3D699CA5-8AE9-41E5-8961-3A1DC3EDD2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785" y="218722"/>
          <a:ext cx="493588" cy="804333"/>
        </a:xfrm>
        <a:prstGeom prst="rect">
          <a:avLst/>
        </a:prstGeom>
      </xdr:spPr>
    </xdr:pic>
    <xdr:clientData/>
  </xdr:twoCellAnchor>
  <xdr:twoCellAnchor editAs="oneCell">
    <xdr:from>
      <xdr:col>9</xdr:col>
      <xdr:colOff>3059289</xdr:colOff>
      <xdr:row>0</xdr:row>
      <xdr:rowOff>148166</xdr:rowOff>
    </xdr:from>
    <xdr:to>
      <xdr:col>9</xdr:col>
      <xdr:colOff>4540956</xdr:colOff>
      <xdr:row>7</xdr:row>
      <xdr:rowOff>133047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4A8FB482-A218-4DE0-8F2C-D965EFF1AA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50233" y="148166"/>
          <a:ext cx="1481667" cy="1481667"/>
        </a:xfrm>
        <a:prstGeom prst="rect">
          <a:avLst/>
        </a:prstGeom>
      </xdr:spPr>
    </xdr:pic>
    <xdr:clientData/>
  </xdr:twoCellAnchor>
  <xdr:twoCellAnchor editAs="oneCell">
    <xdr:from>
      <xdr:col>0</xdr:col>
      <xdr:colOff>896471</xdr:colOff>
      <xdr:row>1</xdr:row>
      <xdr:rowOff>44823</xdr:rowOff>
    </xdr:from>
    <xdr:to>
      <xdr:col>0</xdr:col>
      <xdr:colOff>2835089</xdr:colOff>
      <xdr:row>5</xdr:row>
      <xdr:rowOff>33462</xdr:rowOff>
    </xdr:to>
    <xdr:pic>
      <xdr:nvPicPr>
        <xdr:cNvPr id="6" name="Imagem 5" descr="Colégio Agrícola Dom Agostinho Ikas da UFRPE - Posts | Facebook">
          <a:extLst>
            <a:ext uri="{FF2B5EF4-FFF2-40B4-BE49-F238E27FC236}">
              <a16:creationId xmlns:a16="http://schemas.microsoft.com/office/drawing/2014/main" id="{687DCFCD-4030-45DC-90D3-AFCC34D9B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71" y="246529"/>
          <a:ext cx="1938618" cy="829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437999</xdr:colOff>
      <xdr:row>0</xdr:row>
      <xdr:rowOff>0</xdr:rowOff>
    </xdr:from>
    <xdr:to>
      <xdr:col>8</xdr:col>
      <xdr:colOff>127832</xdr:colOff>
      <xdr:row>3</xdr:row>
      <xdr:rowOff>108822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DFE9D27-3605-4DE8-BE7E-5F0955884B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5181" y="0"/>
          <a:ext cx="700061" cy="697640"/>
        </a:xfrm>
        <a:prstGeom prst="rect">
          <a:avLst/>
        </a:prstGeom>
      </xdr:spPr>
    </xdr:pic>
    <xdr:clientData/>
  </xdr:twoCellAnchor>
  <xdr:twoCellAnchor editAs="oneCell">
    <xdr:from>
      <xdr:col>0</xdr:col>
      <xdr:colOff>262742</xdr:colOff>
      <xdr:row>1</xdr:row>
      <xdr:rowOff>10583</xdr:rowOff>
    </xdr:from>
    <xdr:to>
      <xdr:col>1</xdr:col>
      <xdr:colOff>384110</xdr:colOff>
      <xdr:row>4</xdr:row>
      <xdr:rowOff>69850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8FF8434-6A6E-4683-9F6C-CE3F0756A9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742" y="207433"/>
          <a:ext cx="378831" cy="649817"/>
        </a:xfrm>
        <a:prstGeom prst="rect">
          <a:avLst/>
        </a:prstGeom>
      </xdr:spPr>
    </xdr:pic>
    <xdr:clientData/>
  </xdr:twoCellAnchor>
  <xdr:twoCellAnchor editAs="oneCell">
    <xdr:from>
      <xdr:col>10</xdr:col>
      <xdr:colOff>692150</xdr:colOff>
      <xdr:row>0</xdr:row>
      <xdr:rowOff>0</xdr:rowOff>
    </xdr:from>
    <xdr:to>
      <xdr:col>12</xdr:col>
      <xdr:colOff>355409</xdr:colOff>
      <xdr:row>6</xdr:row>
      <xdr:rowOff>108336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40E47030-6E6E-4E05-B329-259FCD5E0D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9150" y="0"/>
          <a:ext cx="1285395" cy="1285972"/>
        </a:xfrm>
        <a:prstGeom prst="rect">
          <a:avLst/>
        </a:prstGeom>
      </xdr:spPr>
    </xdr:pic>
    <xdr:clientData/>
  </xdr:twoCellAnchor>
  <xdr:twoCellAnchor editAs="oneCell">
    <xdr:from>
      <xdr:col>2</xdr:col>
      <xdr:colOff>8659</xdr:colOff>
      <xdr:row>1</xdr:row>
      <xdr:rowOff>60614</xdr:rowOff>
    </xdr:from>
    <xdr:to>
      <xdr:col>4</xdr:col>
      <xdr:colOff>208570</xdr:colOff>
      <xdr:row>4</xdr:row>
      <xdr:rowOff>26344</xdr:rowOff>
    </xdr:to>
    <xdr:pic>
      <xdr:nvPicPr>
        <xdr:cNvPr id="6" name="Imagem 5" descr="Colégio Agrícola Dom Agostinho Ikas da UFRPE - Posts | Facebook">
          <a:extLst>
            <a:ext uri="{FF2B5EF4-FFF2-40B4-BE49-F238E27FC236}">
              <a16:creationId xmlns:a16="http://schemas.microsoft.com/office/drawing/2014/main" id="{053EACF6-86B0-4661-B14C-9AE232C43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259773"/>
          <a:ext cx="1316934" cy="5632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2234665</xdr:colOff>
      <xdr:row>0</xdr:row>
      <xdr:rowOff>0</xdr:rowOff>
    </xdr:from>
    <xdr:to>
      <xdr:col>1</xdr:col>
      <xdr:colOff>2935111</xdr:colOff>
      <xdr:row>3</xdr:row>
      <xdr:rowOff>108822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872FC2A-8B96-4C54-926E-DE5CD760DC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065" y="0"/>
          <a:ext cx="700446" cy="699372"/>
        </a:xfrm>
        <a:prstGeom prst="rect">
          <a:avLst/>
        </a:prstGeom>
      </xdr:spPr>
    </xdr:pic>
    <xdr:clientData/>
  </xdr:twoCellAnchor>
  <xdr:twoCellAnchor editAs="oneCell">
    <xdr:from>
      <xdr:col>0</xdr:col>
      <xdr:colOff>219952</xdr:colOff>
      <xdr:row>1</xdr:row>
      <xdr:rowOff>10583</xdr:rowOff>
    </xdr:from>
    <xdr:to>
      <xdr:col>0</xdr:col>
      <xdr:colOff>643691</xdr:colOff>
      <xdr:row>4</xdr:row>
      <xdr:rowOff>143251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5238521-096C-4BC7-9F27-EF3E9217D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952" y="207433"/>
          <a:ext cx="423739" cy="723218"/>
        </a:xfrm>
        <a:prstGeom prst="rect">
          <a:avLst/>
        </a:prstGeom>
      </xdr:spPr>
    </xdr:pic>
    <xdr:clientData/>
  </xdr:twoCellAnchor>
  <xdr:twoCellAnchor editAs="oneCell">
    <xdr:from>
      <xdr:col>1</xdr:col>
      <xdr:colOff>4521200</xdr:colOff>
      <xdr:row>0</xdr:row>
      <xdr:rowOff>0</xdr:rowOff>
    </xdr:from>
    <xdr:to>
      <xdr:col>2</xdr:col>
      <xdr:colOff>592667</xdr:colOff>
      <xdr:row>6</xdr:row>
      <xdr:rowOff>27517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A57C13F4-572C-4C45-BF93-F4E8935052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1600" y="0"/>
          <a:ext cx="1284817" cy="1284817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1</xdr:row>
      <xdr:rowOff>57150</xdr:rowOff>
    </xdr:from>
    <xdr:to>
      <xdr:col>1</xdr:col>
      <xdr:colOff>1393134</xdr:colOff>
      <xdr:row>4</xdr:row>
      <xdr:rowOff>77432</xdr:rowOff>
    </xdr:to>
    <xdr:pic>
      <xdr:nvPicPr>
        <xdr:cNvPr id="6" name="Imagem 5" descr="Colégio Agrícola Dom Agostinho Ikas da UFRPE - Posts | Facebook">
          <a:extLst>
            <a:ext uri="{FF2B5EF4-FFF2-40B4-BE49-F238E27FC236}">
              <a16:creationId xmlns:a16="http://schemas.microsoft.com/office/drawing/2014/main" id="{BE030432-A0AA-4E9F-8107-474122752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257175"/>
          <a:ext cx="1316934" cy="6203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2700331</xdr:colOff>
      <xdr:row>0</xdr:row>
      <xdr:rowOff>21167</xdr:rowOff>
    </xdr:from>
    <xdr:to>
      <xdr:col>2</xdr:col>
      <xdr:colOff>369711</xdr:colOff>
      <xdr:row>3</xdr:row>
      <xdr:rowOff>129989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4357C57-B04B-43C8-A555-B230CA933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5131" y="21167"/>
          <a:ext cx="698330" cy="699372"/>
        </a:xfrm>
        <a:prstGeom prst="rect">
          <a:avLst/>
        </a:prstGeom>
      </xdr:spPr>
    </xdr:pic>
    <xdr:clientData/>
  </xdr:twoCellAnchor>
  <xdr:twoCellAnchor editAs="oneCell">
    <xdr:from>
      <xdr:col>0</xdr:col>
      <xdr:colOff>262742</xdr:colOff>
      <xdr:row>1</xdr:row>
      <xdr:rowOff>10583</xdr:rowOff>
    </xdr:from>
    <xdr:to>
      <xdr:col>1</xdr:col>
      <xdr:colOff>336773</xdr:colOff>
      <xdr:row>4</xdr:row>
      <xdr:rowOff>69850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3E6C7CE-343F-4CEC-8571-9B6BE4AFC9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742" y="207433"/>
          <a:ext cx="378831" cy="649817"/>
        </a:xfrm>
        <a:prstGeom prst="rect">
          <a:avLst/>
        </a:prstGeom>
      </xdr:spPr>
    </xdr:pic>
    <xdr:clientData/>
  </xdr:twoCellAnchor>
  <xdr:twoCellAnchor editAs="oneCell">
    <xdr:from>
      <xdr:col>2</xdr:col>
      <xdr:colOff>2120900</xdr:colOff>
      <xdr:row>0</xdr:row>
      <xdr:rowOff>116416</xdr:rowOff>
    </xdr:from>
    <xdr:to>
      <xdr:col>3</xdr:col>
      <xdr:colOff>618067</xdr:colOff>
      <xdr:row>6</xdr:row>
      <xdr:rowOff>143933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9FE2F9B2-5ADE-4B6A-966C-6F56F5D42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4650" y="116416"/>
          <a:ext cx="1284817" cy="128481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2533650</xdr:colOff>
      <xdr:row>27</xdr:row>
      <xdr:rowOff>0</xdr:rowOff>
    </xdr:to>
    <xdr:cxnSp macro="">
      <xdr:nvCxnSpPr>
        <xdr:cNvPr id="6" name="Conector reto 5">
          <a:extLst>
            <a:ext uri="{FF2B5EF4-FFF2-40B4-BE49-F238E27FC236}">
              <a16:creationId xmlns:a16="http://schemas.microsoft.com/office/drawing/2014/main" id="{234069F7-ED90-4FBE-8826-6434E6BD58B1}"/>
            </a:ext>
          </a:extLst>
        </xdr:cNvPr>
        <xdr:cNvCxnSpPr/>
      </xdr:nvCxnSpPr>
      <xdr:spPr>
        <a:xfrm>
          <a:off x="304800" y="8699500"/>
          <a:ext cx="253365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6350</xdr:colOff>
      <xdr:row>30</xdr:row>
      <xdr:rowOff>190500</xdr:rowOff>
    </xdr:from>
    <xdr:to>
      <xdr:col>1</xdr:col>
      <xdr:colOff>2540000</xdr:colOff>
      <xdr:row>30</xdr:row>
      <xdr:rowOff>190500</xdr:rowOff>
    </xdr:to>
    <xdr:cxnSp macro="">
      <xdr:nvCxnSpPr>
        <xdr:cNvPr id="7" name="Conector reto 6">
          <a:extLst>
            <a:ext uri="{FF2B5EF4-FFF2-40B4-BE49-F238E27FC236}">
              <a16:creationId xmlns:a16="http://schemas.microsoft.com/office/drawing/2014/main" id="{8A51BFDE-347D-495E-9235-7752EBD92134}"/>
            </a:ext>
          </a:extLst>
        </xdr:cNvPr>
        <xdr:cNvCxnSpPr/>
      </xdr:nvCxnSpPr>
      <xdr:spPr>
        <a:xfrm>
          <a:off x="311150" y="9480550"/>
          <a:ext cx="253365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6350</xdr:colOff>
      <xdr:row>31</xdr:row>
      <xdr:rowOff>6350</xdr:rowOff>
    </xdr:from>
    <xdr:to>
      <xdr:col>2</xdr:col>
      <xdr:colOff>2705100</xdr:colOff>
      <xdr:row>31</xdr:row>
      <xdr:rowOff>6350</xdr:rowOff>
    </xdr:to>
    <xdr:cxnSp macro="">
      <xdr:nvCxnSpPr>
        <xdr:cNvPr id="8" name="Conector reto 7">
          <a:extLst>
            <a:ext uri="{FF2B5EF4-FFF2-40B4-BE49-F238E27FC236}">
              <a16:creationId xmlns:a16="http://schemas.microsoft.com/office/drawing/2014/main" id="{33DD0E3D-19AF-4D25-8BB3-A7199E6C5FD6}"/>
            </a:ext>
          </a:extLst>
        </xdr:cNvPr>
        <xdr:cNvCxnSpPr/>
      </xdr:nvCxnSpPr>
      <xdr:spPr>
        <a:xfrm>
          <a:off x="3340100" y="9493250"/>
          <a:ext cx="269875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424295</xdr:colOff>
      <xdr:row>1</xdr:row>
      <xdr:rowOff>1</xdr:rowOff>
    </xdr:from>
    <xdr:to>
      <xdr:col>1</xdr:col>
      <xdr:colOff>1939637</xdr:colOff>
      <xdr:row>4</xdr:row>
      <xdr:rowOff>35004</xdr:rowOff>
    </xdr:to>
    <xdr:pic>
      <xdr:nvPicPr>
        <xdr:cNvPr id="9" name="Imagem 8" descr="Colégio Agrícola Dom Agostinho Ikas da UFRPE - Posts | Facebook">
          <a:extLst>
            <a:ext uri="{FF2B5EF4-FFF2-40B4-BE49-F238E27FC236}">
              <a16:creationId xmlns:a16="http://schemas.microsoft.com/office/drawing/2014/main" id="{D208D93F-A84C-4F69-A858-BC1F5163A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363" y="199160"/>
          <a:ext cx="1515342" cy="632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2700331</xdr:colOff>
      <xdr:row>0</xdr:row>
      <xdr:rowOff>21167</xdr:rowOff>
    </xdr:from>
    <xdr:to>
      <xdr:col>2</xdr:col>
      <xdr:colOff>369711</xdr:colOff>
      <xdr:row>3</xdr:row>
      <xdr:rowOff>129989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1C9D505-83CE-4458-B14F-DEB6A96D5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5131" y="21167"/>
          <a:ext cx="698330" cy="699372"/>
        </a:xfrm>
        <a:prstGeom prst="rect">
          <a:avLst/>
        </a:prstGeom>
      </xdr:spPr>
    </xdr:pic>
    <xdr:clientData/>
  </xdr:twoCellAnchor>
  <xdr:twoCellAnchor editAs="oneCell">
    <xdr:from>
      <xdr:col>0</xdr:col>
      <xdr:colOff>262742</xdr:colOff>
      <xdr:row>1</xdr:row>
      <xdr:rowOff>10583</xdr:rowOff>
    </xdr:from>
    <xdr:to>
      <xdr:col>1</xdr:col>
      <xdr:colOff>336773</xdr:colOff>
      <xdr:row>4</xdr:row>
      <xdr:rowOff>69850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6A87B7F-56BB-455C-A7E2-F6837354DA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742" y="207433"/>
          <a:ext cx="378831" cy="649817"/>
        </a:xfrm>
        <a:prstGeom prst="rect">
          <a:avLst/>
        </a:prstGeom>
      </xdr:spPr>
    </xdr:pic>
    <xdr:clientData/>
  </xdr:twoCellAnchor>
  <xdr:twoCellAnchor editAs="oneCell">
    <xdr:from>
      <xdr:col>2</xdr:col>
      <xdr:colOff>2063173</xdr:colOff>
      <xdr:row>0</xdr:row>
      <xdr:rowOff>116416</xdr:rowOff>
    </xdr:from>
    <xdr:to>
      <xdr:col>4</xdr:col>
      <xdr:colOff>6159</xdr:colOff>
      <xdr:row>6</xdr:row>
      <xdr:rowOff>143933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A2B96C77-AD63-4DB0-8FD1-F71C00EB9F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9809" y="116416"/>
          <a:ext cx="1285395" cy="128597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2533650</xdr:colOff>
      <xdr:row>19</xdr:row>
      <xdr:rowOff>0</xdr:rowOff>
    </xdr:to>
    <xdr:cxnSp macro="">
      <xdr:nvCxnSpPr>
        <xdr:cNvPr id="6" name="Conector reto 5">
          <a:extLst>
            <a:ext uri="{FF2B5EF4-FFF2-40B4-BE49-F238E27FC236}">
              <a16:creationId xmlns:a16="http://schemas.microsoft.com/office/drawing/2014/main" id="{76BDDE69-B918-43B4-BA53-55E37F8008AA}"/>
            </a:ext>
          </a:extLst>
        </xdr:cNvPr>
        <xdr:cNvCxnSpPr/>
      </xdr:nvCxnSpPr>
      <xdr:spPr>
        <a:xfrm>
          <a:off x="304800" y="7727950"/>
          <a:ext cx="253365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6350</xdr:colOff>
      <xdr:row>22</xdr:row>
      <xdr:rowOff>190500</xdr:rowOff>
    </xdr:from>
    <xdr:to>
      <xdr:col>1</xdr:col>
      <xdr:colOff>2540000</xdr:colOff>
      <xdr:row>22</xdr:row>
      <xdr:rowOff>190500</xdr:rowOff>
    </xdr:to>
    <xdr:cxnSp macro="">
      <xdr:nvCxnSpPr>
        <xdr:cNvPr id="7" name="Conector reto 6">
          <a:extLst>
            <a:ext uri="{FF2B5EF4-FFF2-40B4-BE49-F238E27FC236}">
              <a16:creationId xmlns:a16="http://schemas.microsoft.com/office/drawing/2014/main" id="{F43E225D-57A0-4857-853E-7F26B79A0BA1}"/>
            </a:ext>
          </a:extLst>
        </xdr:cNvPr>
        <xdr:cNvCxnSpPr/>
      </xdr:nvCxnSpPr>
      <xdr:spPr>
        <a:xfrm>
          <a:off x="311150" y="8509000"/>
          <a:ext cx="253365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6350</xdr:colOff>
      <xdr:row>23</xdr:row>
      <xdr:rowOff>6350</xdr:rowOff>
    </xdr:from>
    <xdr:to>
      <xdr:col>2</xdr:col>
      <xdr:colOff>2705100</xdr:colOff>
      <xdr:row>23</xdr:row>
      <xdr:rowOff>6350</xdr:rowOff>
    </xdr:to>
    <xdr:cxnSp macro="">
      <xdr:nvCxnSpPr>
        <xdr:cNvPr id="8" name="Conector reto 7">
          <a:extLst>
            <a:ext uri="{FF2B5EF4-FFF2-40B4-BE49-F238E27FC236}">
              <a16:creationId xmlns:a16="http://schemas.microsoft.com/office/drawing/2014/main" id="{5612C207-6AD0-4878-BFAD-F3FA9B1C96C9}"/>
            </a:ext>
          </a:extLst>
        </xdr:cNvPr>
        <xdr:cNvCxnSpPr/>
      </xdr:nvCxnSpPr>
      <xdr:spPr>
        <a:xfrm>
          <a:off x="3340100" y="8521700"/>
          <a:ext cx="269875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410308</xdr:colOff>
      <xdr:row>1</xdr:row>
      <xdr:rowOff>43962</xdr:rowOff>
    </xdr:from>
    <xdr:to>
      <xdr:col>1</xdr:col>
      <xdr:colOff>1925650</xdr:colOff>
      <xdr:row>4</xdr:row>
      <xdr:rowOff>82961</xdr:rowOff>
    </xdr:to>
    <xdr:pic>
      <xdr:nvPicPr>
        <xdr:cNvPr id="9" name="Imagem 8" descr="Colégio Agrícola Dom Agostinho Ikas da UFRPE - Posts | Facebook">
          <a:extLst>
            <a:ext uri="{FF2B5EF4-FFF2-40B4-BE49-F238E27FC236}">
              <a16:creationId xmlns:a16="http://schemas.microsoft.com/office/drawing/2014/main" id="{6267AEEA-DB32-4201-A32D-912106931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039" y="241789"/>
          <a:ext cx="1515342" cy="632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2700331</xdr:colOff>
      <xdr:row>0</xdr:row>
      <xdr:rowOff>21167</xdr:rowOff>
    </xdr:from>
    <xdr:to>
      <xdr:col>2</xdr:col>
      <xdr:colOff>369711</xdr:colOff>
      <xdr:row>3</xdr:row>
      <xdr:rowOff>129989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BC125A3-B02A-44AF-81AC-21033C200E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7248" y="21167"/>
          <a:ext cx="696213" cy="712072"/>
        </a:xfrm>
        <a:prstGeom prst="rect">
          <a:avLst/>
        </a:prstGeom>
      </xdr:spPr>
    </xdr:pic>
    <xdr:clientData/>
  </xdr:twoCellAnchor>
  <xdr:twoCellAnchor editAs="oneCell">
    <xdr:from>
      <xdr:col>0</xdr:col>
      <xdr:colOff>262742</xdr:colOff>
      <xdr:row>1</xdr:row>
      <xdr:rowOff>10583</xdr:rowOff>
    </xdr:from>
    <xdr:to>
      <xdr:col>1</xdr:col>
      <xdr:colOff>336773</xdr:colOff>
      <xdr:row>4</xdr:row>
      <xdr:rowOff>69850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35AA7E2-B56F-4431-A3BE-E5CD946512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742" y="207433"/>
          <a:ext cx="378831" cy="649817"/>
        </a:xfrm>
        <a:prstGeom prst="rect">
          <a:avLst/>
        </a:prstGeom>
      </xdr:spPr>
    </xdr:pic>
    <xdr:clientData/>
  </xdr:twoCellAnchor>
  <xdr:twoCellAnchor editAs="oneCell">
    <xdr:from>
      <xdr:col>2</xdr:col>
      <xdr:colOff>2120900</xdr:colOff>
      <xdr:row>0</xdr:row>
      <xdr:rowOff>116416</xdr:rowOff>
    </xdr:from>
    <xdr:to>
      <xdr:col>3</xdr:col>
      <xdr:colOff>618067</xdr:colOff>
      <xdr:row>6</xdr:row>
      <xdr:rowOff>143933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EFCE997B-F459-4CD4-84AF-85716B7573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4650" y="116416"/>
          <a:ext cx="1280584" cy="129751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2533650</xdr:colOff>
      <xdr:row>27</xdr:row>
      <xdr:rowOff>0</xdr:rowOff>
    </xdr:to>
    <xdr:cxnSp macro="">
      <xdr:nvCxnSpPr>
        <xdr:cNvPr id="7" name="Conector reto 6">
          <a:extLst>
            <a:ext uri="{FF2B5EF4-FFF2-40B4-BE49-F238E27FC236}">
              <a16:creationId xmlns:a16="http://schemas.microsoft.com/office/drawing/2014/main" id="{8F4E395A-E70B-4827-85CA-C0C3CF534E70}"/>
            </a:ext>
          </a:extLst>
        </xdr:cNvPr>
        <xdr:cNvCxnSpPr/>
      </xdr:nvCxnSpPr>
      <xdr:spPr>
        <a:xfrm>
          <a:off x="3333750" y="9118600"/>
          <a:ext cx="253365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6350</xdr:colOff>
      <xdr:row>30</xdr:row>
      <xdr:rowOff>190500</xdr:rowOff>
    </xdr:from>
    <xdr:to>
      <xdr:col>1</xdr:col>
      <xdr:colOff>2540000</xdr:colOff>
      <xdr:row>30</xdr:row>
      <xdr:rowOff>190500</xdr:rowOff>
    </xdr:to>
    <xdr:cxnSp macro="">
      <xdr:nvCxnSpPr>
        <xdr:cNvPr id="8" name="Conector reto 7">
          <a:extLst>
            <a:ext uri="{FF2B5EF4-FFF2-40B4-BE49-F238E27FC236}">
              <a16:creationId xmlns:a16="http://schemas.microsoft.com/office/drawing/2014/main" id="{D4274FA3-CEBD-4B7A-A6D8-7123A12BB0E0}"/>
            </a:ext>
          </a:extLst>
        </xdr:cNvPr>
        <xdr:cNvCxnSpPr/>
      </xdr:nvCxnSpPr>
      <xdr:spPr>
        <a:xfrm>
          <a:off x="666750" y="9131300"/>
          <a:ext cx="253365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6350</xdr:colOff>
      <xdr:row>31</xdr:row>
      <xdr:rowOff>6350</xdr:rowOff>
    </xdr:from>
    <xdr:to>
      <xdr:col>2</xdr:col>
      <xdr:colOff>2705100</xdr:colOff>
      <xdr:row>31</xdr:row>
      <xdr:rowOff>6350</xdr:rowOff>
    </xdr:to>
    <xdr:cxnSp macro="">
      <xdr:nvCxnSpPr>
        <xdr:cNvPr id="9" name="Conector reto 8">
          <a:extLst>
            <a:ext uri="{FF2B5EF4-FFF2-40B4-BE49-F238E27FC236}">
              <a16:creationId xmlns:a16="http://schemas.microsoft.com/office/drawing/2014/main" id="{A5A6AC0F-E564-47EC-8A06-E2258E0B3C47}"/>
            </a:ext>
          </a:extLst>
        </xdr:cNvPr>
        <xdr:cNvCxnSpPr/>
      </xdr:nvCxnSpPr>
      <xdr:spPr>
        <a:xfrm>
          <a:off x="3340100" y="9715500"/>
          <a:ext cx="269875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441614</xdr:colOff>
      <xdr:row>1</xdr:row>
      <xdr:rowOff>60613</xdr:rowOff>
    </xdr:from>
    <xdr:to>
      <xdr:col>1</xdr:col>
      <xdr:colOff>1792432</xdr:colOff>
      <xdr:row>4</xdr:row>
      <xdr:rowOff>95616</xdr:rowOff>
    </xdr:to>
    <xdr:pic>
      <xdr:nvPicPr>
        <xdr:cNvPr id="10" name="Imagem 9" descr="Colégio Agrícola Dom Agostinho Ikas da UFRPE - Posts | Facebook">
          <a:extLst>
            <a:ext uri="{FF2B5EF4-FFF2-40B4-BE49-F238E27FC236}">
              <a16:creationId xmlns:a16="http://schemas.microsoft.com/office/drawing/2014/main" id="{A801AF9F-F90D-4B8B-B53E-A8F9C1E61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682" y="259772"/>
          <a:ext cx="1350818" cy="632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2700331</xdr:colOff>
      <xdr:row>0</xdr:row>
      <xdr:rowOff>21167</xdr:rowOff>
    </xdr:from>
    <xdr:to>
      <xdr:col>2</xdr:col>
      <xdr:colOff>369711</xdr:colOff>
      <xdr:row>3</xdr:row>
      <xdr:rowOff>129989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CCB2343-7A4B-467F-BCF3-4B221C1F09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5131" y="21167"/>
          <a:ext cx="698330" cy="699372"/>
        </a:xfrm>
        <a:prstGeom prst="rect">
          <a:avLst/>
        </a:prstGeom>
      </xdr:spPr>
    </xdr:pic>
    <xdr:clientData/>
  </xdr:twoCellAnchor>
  <xdr:twoCellAnchor editAs="oneCell">
    <xdr:from>
      <xdr:col>0</xdr:col>
      <xdr:colOff>262742</xdr:colOff>
      <xdr:row>1</xdr:row>
      <xdr:rowOff>10583</xdr:rowOff>
    </xdr:from>
    <xdr:to>
      <xdr:col>1</xdr:col>
      <xdr:colOff>336773</xdr:colOff>
      <xdr:row>4</xdr:row>
      <xdr:rowOff>69850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C10E240-03F7-4D7F-8251-F3E6083E64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742" y="207433"/>
          <a:ext cx="378831" cy="649817"/>
        </a:xfrm>
        <a:prstGeom prst="rect">
          <a:avLst/>
        </a:prstGeom>
      </xdr:spPr>
    </xdr:pic>
    <xdr:clientData/>
  </xdr:twoCellAnchor>
  <xdr:twoCellAnchor editAs="oneCell">
    <xdr:from>
      <xdr:col>1</xdr:col>
      <xdr:colOff>467078</xdr:colOff>
      <xdr:row>1</xdr:row>
      <xdr:rowOff>98777</xdr:rowOff>
    </xdr:from>
    <xdr:to>
      <xdr:col>1</xdr:col>
      <xdr:colOff>984250</xdr:colOff>
      <xdr:row>4</xdr:row>
      <xdr:rowOff>50455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CE60A95C-2259-4794-A4FC-0BC4AF4D70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878" y="295627"/>
          <a:ext cx="517172" cy="542228"/>
        </a:xfrm>
        <a:prstGeom prst="rect">
          <a:avLst/>
        </a:prstGeom>
      </xdr:spPr>
    </xdr:pic>
    <xdr:clientData/>
  </xdr:twoCellAnchor>
  <xdr:twoCellAnchor editAs="oneCell">
    <xdr:from>
      <xdr:col>2</xdr:col>
      <xdr:colOff>2120900</xdr:colOff>
      <xdr:row>0</xdr:row>
      <xdr:rowOff>116416</xdr:rowOff>
    </xdr:from>
    <xdr:to>
      <xdr:col>3</xdr:col>
      <xdr:colOff>618067</xdr:colOff>
      <xdr:row>6</xdr:row>
      <xdr:rowOff>143933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2F0CC0D3-1D29-444E-9B5D-3D160D4968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4650" y="116416"/>
          <a:ext cx="1284817" cy="128481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2533650</xdr:colOff>
      <xdr:row>19</xdr:row>
      <xdr:rowOff>0</xdr:rowOff>
    </xdr:to>
    <xdr:cxnSp macro="">
      <xdr:nvCxnSpPr>
        <xdr:cNvPr id="6" name="Conector reto 5">
          <a:extLst>
            <a:ext uri="{FF2B5EF4-FFF2-40B4-BE49-F238E27FC236}">
              <a16:creationId xmlns:a16="http://schemas.microsoft.com/office/drawing/2014/main" id="{17C5DB80-0F17-489C-862A-3DD64D03D5EF}"/>
            </a:ext>
          </a:extLst>
        </xdr:cNvPr>
        <xdr:cNvCxnSpPr/>
      </xdr:nvCxnSpPr>
      <xdr:spPr>
        <a:xfrm>
          <a:off x="304800" y="8699500"/>
          <a:ext cx="253365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6350</xdr:colOff>
      <xdr:row>22</xdr:row>
      <xdr:rowOff>190500</xdr:rowOff>
    </xdr:from>
    <xdr:to>
      <xdr:col>1</xdr:col>
      <xdr:colOff>2540000</xdr:colOff>
      <xdr:row>22</xdr:row>
      <xdr:rowOff>190500</xdr:rowOff>
    </xdr:to>
    <xdr:cxnSp macro="">
      <xdr:nvCxnSpPr>
        <xdr:cNvPr id="7" name="Conector reto 6">
          <a:extLst>
            <a:ext uri="{FF2B5EF4-FFF2-40B4-BE49-F238E27FC236}">
              <a16:creationId xmlns:a16="http://schemas.microsoft.com/office/drawing/2014/main" id="{641DDA5B-4568-449B-AF56-36B66C2ADE28}"/>
            </a:ext>
          </a:extLst>
        </xdr:cNvPr>
        <xdr:cNvCxnSpPr/>
      </xdr:nvCxnSpPr>
      <xdr:spPr>
        <a:xfrm>
          <a:off x="311150" y="9480550"/>
          <a:ext cx="253365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6350</xdr:colOff>
      <xdr:row>23</xdr:row>
      <xdr:rowOff>6350</xdr:rowOff>
    </xdr:from>
    <xdr:to>
      <xdr:col>2</xdr:col>
      <xdr:colOff>2705100</xdr:colOff>
      <xdr:row>23</xdr:row>
      <xdr:rowOff>6350</xdr:rowOff>
    </xdr:to>
    <xdr:cxnSp macro="">
      <xdr:nvCxnSpPr>
        <xdr:cNvPr id="8" name="Conector reto 7">
          <a:extLst>
            <a:ext uri="{FF2B5EF4-FFF2-40B4-BE49-F238E27FC236}">
              <a16:creationId xmlns:a16="http://schemas.microsoft.com/office/drawing/2014/main" id="{4852459C-9ADB-478F-B1C0-A13B6A6EE321}"/>
            </a:ext>
          </a:extLst>
        </xdr:cNvPr>
        <xdr:cNvCxnSpPr/>
      </xdr:nvCxnSpPr>
      <xdr:spPr>
        <a:xfrm>
          <a:off x="3340100" y="9493250"/>
          <a:ext cx="269875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2700331</xdr:colOff>
      <xdr:row>0</xdr:row>
      <xdr:rowOff>21167</xdr:rowOff>
    </xdr:from>
    <xdr:to>
      <xdr:col>2</xdr:col>
      <xdr:colOff>369711</xdr:colOff>
      <xdr:row>3</xdr:row>
      <xdr:rowOff>129989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A9C44DE-1DA6-4AD3-8F41-ACEC01F4C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5131" y="21167"/>
          <a:ext cx="698330" cy="699372"/>
        </a:xfrm>
        <a:prstGeom prst="rect">
          <a:avLst/>
        </a:prstGeom>
      </xdr:spPr>
    </xdr:pic>
    <xdr:clientData/>
  </xdr:twoCellAnchor>
  <xdr:twoCellAnchor editAs="oneCell">
    <xdr:from>
      <xdr:col>0</xdr:col>
      <xdr:colOff>262742</xdr:colOff>
      <xdr:row>1</xdr:row>
      <xdr:rowOff>10583</xdr:rowOff>
    </xdr:from>
    <xdr:to>
      <xdr:col>1</xdr:col>
      <xdr:colOff>336773</xdr:colOff>
      <xdr:row>4</xdr:row>
      <xdr:rowOff>69850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E5120A0-FD94-437E-98CE-4C2470CFF2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742" y="207433"/>
          <a:ext cx="378831" cy="649817"/>
        </a:xfrm>
        <a:prstGeom prst="rect">
          <a:avLst/>
        </a:prstGeom>
      </xdr:spPr>
    </xdr:pic>
    <xdr:clientData/>
  </xdr:twoCellAnchor>
  <xdr:twoCellAnchor editAs="oneCell">
    <xdr:from>
      <xdr:col>1</xdr:col>
      <xdr:colOff>467078</xdr:colOff>
      <xdr:row>1</xdr:row>
      <xdr:rowOff>98777</xdr:rowOff>
    </xdr:from>
    <xdr:to>
      <xdr:col>1</xdr:col>
      <xdr:colOff>984250</xdr:colOff>
      <xdr:row>4</xdr:row>
      <xdr:rowOff>50455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5F268BF-82A1-48B0-8C2B-3B06309DA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878" y="295627"/>
          <a:ext cx="517172" cy="542228"/>
        </a:xfrm>
        <a:prstGeom prst="rect">
          <a:avLst/>
        </a:prstGeom>
      </xdr:spPr>
    </xdr:pic>
    <xdr:clientData/>
  </xdr:twoCellAnchor>
  <xdr:twoCellAnchor editAs="oneCell">
    <xdr:from>
      <xdr:col>2</xdr:col>
      <xdr:colOff>2120900</xdr:colOff>
      <xdr:row>0</xdr:row>
      <xdr:rowOff>116416</xdr:rowOff>
    </xdr:from>
    <xdr:to>
      <xdr:col>3</xdr:col>
      <xdr:colOff>618067</xdr:colOff>
      <xdr:row>6</xdr:row>
      <xdr:rowOff>143933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27C69434-69B4-458F-A8E6-EEDC4B74FD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4650" y="116416"/>
          <a:ext cx="1284817" cy="128481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2533650</xdr:colOff>
      <xdr:row>19</xdr:row>
      <xdr:rowOff>0</xdr:rowOff>
    </xdr:to>
    <xdr:cxnSp macro="">
      <xdr:nvCxnSpPr>
        <xdr:cNvPr id="6" name="Conector reto 5">
          <a:extLst>
            <a:ext uri="{FF2B5EF4-FFF2-40B4-BE49-F238E27FC236}">
              <a16:creationId xmlns:a16="http://schemas.microsoft.com/office/drawing/2014/main" id="{48A6FCA6-E604-421C-92D0-ECA50D0F783C}"/>
            </a:ext>
          </a:extLst>
        </xdr:cNvPr>
        <xdr:cNvCxnSpPr/>
      </xdr:nvCxnSpPr>
      <xdr:spPr>
        <a:xfrm>
          <a:off x="304800" y="6584950"/>
          <a:ext cx="253365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6350</xdr:colOff>
      <xdr:row>22</xdr:row>
      <xdr:rowOff>190500</xdr:rowOff>
    </xdr:from>
    <xdr:to>
      <xdr:col>1</xdr:col>
      <xdr:colOff>2540000</xdr:colOff>
      <xdr:row>22</xdr:row>
      <xdr:rowOff>190500</xdr:rowOff>
    </xdr:to>
    <xdr:cxnSp macro="">
      <xdr:nvCxnSpPr>
        <xdr:cNvPr id="7" name="Conector reto 6">
          <a:extLst>
            <a:ext uri="{FF2B5EF4-FFF2-40B4-BE49-F238E27FC236}">
              <a16:creationId xmlns:a16="http://schemas.microsoft.com/office/drawing/2014/main" id="{73DD6CC6-9F24-46A7-B933-A58D18FA916D}"/>
            </a:ext>
          </a:extLst>
        </xdr:cNvPr>
        <xdr:cNvCxnSpPr/>
      </xdr:nvCxnSpPr>
      <xdr:spPr>
        <a:xfrm>
          <a:off x="311150" y="7366000"/>
          <a:ext cx="253365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6350</xdr:colOff>
      <xdr:row>23</xdr:row>
      <xdr:rowOff>6350</xdr:rowOff>
    </xdr:from>
    <xdr:to>
      <xdr:col>2</xdr:col>
      <xdr:colOff>2705100</xdr:colOff>
      <xdr:row>23</xdr:row>
      <xdr:rowOff>6350</xdr:rowOff>
    </xdr:to>
    <xdr:cxnSp macro="">
      <xdr:nvCxnSpPr>
        <xdr:cNvPr id="8" name="Conector reto 7">
          <a:extLst>
            <a:ext uri="{FF2B5EF4-FFF2-40B4-BE49-F238E27FC236}">
              <a16:creationId xmlns:a16="http://schemas.microsoft.com/office/drawing/2014/main" id="{F97C8842-A2C6-4176-958E-A3A9D83EFD56}"/>
            </a:ext>
          </a:extLst>
        </xdr:cNvPr>
        <xdr:cNvCxnSpPr/>
      </xdr:nvCxnSpPr>
      <xdr:spPr>
        <a:xfrm>
          <a:off x="3340100" y="7378700"/>
          <a:ext cx="269875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5A47E-A4C7-44D3-BADA-932C49AF9FE3}">
  <sheetPr codeName="Planilha1">
    <tabColor rgb="FF00B050"/>
  </sheetPr>
  <dimension ref="A1:I63"/>
  <sheetViews>
    <sheetView showGridLines="0" tabSelected="1" topLeftCell="A46" zoomScale="115" zoomScaleNormal="115" workbookViewId="0">
      <selection activeCell="D57" sqref="D57"/>
    </sheetView>
  </sheetViews>
  <sheetFormatPr defaultColWidth="8.625" defaultRowHeight="15.75" x14ac:dyDescent="0.25"/>
  <cols>
    <col min="1" max="1" width="22.625" style="42" customWidth="1"/>
    <col min="2" max="2" width="21" style="42" customWidth="1"/>
    <col min="3" max="3" width="9.625" style="77" bestFit="1" customWidth="1"/>
    <col min="4" max="4" width="9.875" style="42" customWidth="1"/>
    <col min="5" max="5" width="1.5" style="42" customWidth="1"/>
    <col min="6" max="6" width="8.625" style="42" bestFit="1" customWidth="1"/>
    <col min="7" max="7" width="12.125" style="42" customWidth="1"/>
    <col min="8" max="9" width="8.625" style="42"/>
    <col min="10" max="10" width="10.375" style="42" bestFit="1" customWidth="1"/>
    <col min="11" max="16384" width="8.625" style="42"/>
  </cols>
  <sheetData>
    <row r="1" spans="1:9" s="49" customFormat="1" x14ac:dyDescent="0.25">
      <c r="C1" s="75"/>
      <c r="D1" s="2"/>
      <c r="E1" s="2"/>
      <c r="F1" s="2"/>
      <c r="G1" s="2"/>
    </row>
    <row r="2" spans="1:9" s="49" customFormat="1" x14ac:dyDescent="0.25">
      <c r="C2" s="75"/>
      <c r="D2" s="2"/>
      <c r="E2" s="2"/>
      <c r="F2" s="2"/>
      <c r="G2" s="2"/>
    </row>
    <row r="3" spans="1:9" s="49" customFormat="1" x14ac:dyDescent="0.25">
      <c r="C3" s="75"/>
    </row>
    <row r="4" spans="1:9" s="49" customFormat="1" x14ac:dyDescent="0.25">
      <c r="C4" s="75"/>
    </row>
    <row r="5" spans="1:9" s="49" customFormat="1" ht="18.600000000000001" customHeight="1" x14ac:dyDescent="0.25">
      <c r="A5" s="209" t="s">
        <v>23</v>
      </c>
      <c r="B5" s="209"/>
      <c r="C5" s="209"/>
      <c r="D5" s="209"/>
      <c r="E5" s="209"/>
      <c r="F5" s="209"/>
      <c r="G5" s="209"/>
      <c r="H5" s="50"/>
      <c r="I5" s="50"/>
    </row>
    <row r="6" spans="1:9" s="49" customFormat="1" ht="18.600000000000001" customHeight="1" x14ac:dyDescent="0.25">
      <c r="A6" s="209" t="s">
        <v>24</v>
      </c>
      <c r="B6" s="209"/>
      <c r="C6" s="209"/>
      <c r="D6" s="209"/>
      <c r="E6" s="209"/>
      <c r="F6" s="209"/>
      <c r="G6" s="209"/>
      <c r="H6" s="50"/>
      <c r="I6" s="50"/>
    </row>
    <row r="7" spans="1:9" s="49" customFormat="1" ht="21" customHeight="1" x14ac:dyDescent="0.25">
      <c r="A7" s="210" t="s">
        <v>25</v>
      </c>
      <c r="B7" s="210"/>
      <c r="C7" s="210"/>
      <c r="D7" s="210"/>
      <c r="E7" s="210"/>
      <c r="F7" s="210"/>
      <c r="G7" s="210"/>
      <c r="H7" s="48"/>
      <c r="I7" s="48"/>
    </row>
    <row r="8" spans="1:9" s="49" customFormat="1" ht="15.6" customHeight="1" x14ac:dyDescent="0.25">
      <c r="A8" s="208" t="s">
        <v>26</v>
      </c>
      <c r="B8" s="208"/>
      <c r="C8" s="208"/>
      <c r="D8" s="208"/>
      <c r="E8" s="208"/>
      <c r="F8" s="208"/>
      <c r="G8" s="208"/>
    </row>
    <row r="9" spans="1:9" s="49" customFormat="1" ht="15.6" customHeight="1" x14ac:dyDescent="0.25">
      <c r="A9" s="208" t="s">
        <v>27</v>
      </c>
      <c r="B9" s="208"/>
      <c r="C9" s="208"/>
      <c r="D9" s="208"/>
      <c r="E9" s="208"/>
      <c r="F9" s="208"/>
      <c r="G9" s="208"/>
    </row>
    <row r="10" spans="1:9" s="49" customFormat="1" ht="15.6" customHeight="1" x14ac:dyDescent="0.25">
      <c r="C10" s="75"/>
      <c r="D10" s="2"/>
      <c r="E10" s="2"/>
      <c r="F10" s="2"/>
      <c r="G10" s="2"/>
    </row>
    <row r="11" spans="1:9" s="49" customFormat="1" ht="15.6" customHeight="1" x14ac:dyDescent="0.3">
      <c r="A11" s="201" t="s">
        <v>28</v>
      </c>
      <c r="B11" s="201"/>
      <c r="C11" s="201"/>
      <c r="D11" s="201"/>
      <c r="E11" s="201"/>
      <c r="F11" s="201"/>
      <c r="G11" s="201"/>
    </row>
    <row r="12" spans="1:9" s="49" customFormat="1" ht="15.6" customHeight="1" x14ac:dyDescent="0.3">
      <c r="A12" s="28"/>
      <c r="B12" s="28"/>
      <c r="C12" s="76"/>
      <c r="D12" s="28"/>
      <c r="E12" s="28"/>
      <c r="F12" s="28"/>
      <c r="G12" s="28"/>
    </row>
    <row r="13" spans="1:9" s="49" customFormat="1" ht="39" customHeight="1" x14ac:dyDescent="0.3">
      <c r="A13" s="201" t="s">
        <v>322</v>
      </c>
      <c r="B13" s="201"/>
      <c r="C13" s="201"/>
      <c r="D13" s="201"/>
      <c r="E13" s="201"/>
      <c r="F13" s="201"/>
      <c r="G13" s="201"/>
    </row>
    <row r="14" spans="1:9" s="49" customFormat="1" x14ac:dyDescent="0.25">
      <c r="A14" s="208" t="s">
        <v>323</v>
      </c>
      <c r="B14" s="208"/>
      <c r="C14" s="208"/>
      <c r="D14" s="208"/>
      <c r="E14" s="208"/>
      <c r="F14" s="208"/>
      <c r="G14" s="208"/>
    </row>
    <row r="15" spans="1:9" s="49" customFormat="1" x14ac:dyDescent="0.25">
      <c r="A15" s="2"/>
      <c r="B15" s="2"/>
      <c r="C15" s="2"/>
      <c r="D15" s="2"/>
      <c r="E15" s="2"/>
      <c r="F15" s="2"/>
      <c r="G15" s="2"/>
    </row>
    <row r="16" spans="1:9" s="49" customFormat="1" x14ac:dyDescent="0.25">
      <c r="A16" s="205" t="s">
        <v>43</v>
      </c>
      <c r="B16" s="205"/>
      <c r="C16" s="205"/>
      <c r="D16" s="205"/>
      <c r="E16" s="205"/>
      <c r="F16" s="205"/>
      <c r="G16" s="51"/>
      <c r="H16" s="51"/>
      <c r="I16" s="51"/>
    </row>
    <row r="17" spans="1:6" x14ac:dyDescent="0.25">
      <c r="A17" s="139" t="s">
        <v>266</v>
      </c>
      <c r="B17" s="203"/>
      <c r="C17" s="204"/>
      <c r="D17" s="204"/>
      <c r="E17" s="204"/>
      <c r="F17" s="204"/>
    </row>
    <row r="18" spans="1:6" ht="15.6" customHeight="1" x14ac:dyDescent="0.25">
      <c r="A18" s="139" t="s">
        <v>267</v>
      </c>
      <c r="B18" s="140"/>
      <c r="C18" s="206"/>
      <c r="D18" s="207"/>
      <c r="E18" s="207"/>
      <c r="F18" s="207"/>
    </row>
    <row r="19" spans="1:6" ht="15.6" customHeight="1" x14ac:dyDescent="0.25">
      <c r="A19" s="139" t="s">
        <v>268</v>
      </c>
      <c r="B19" s="188"/>
      <c r="C19" s="186"/>
      <c r="D19" s="186"/>
      <c r="E19" s="186"/>
      <c r="F19" s="187"/>
    </row>
    <row r="20" spans="1:6" ht="15.6" customHeight="1" x14ac:dyDescent="0.25">
      <c r="A20" s="139" t="s">
        <v>269</v>
      </c>
      <c r="B20" s="179"/>
      <c r="C20" s="126"/>
      <c r="D20" s="126"/>
      <c r="E20" s="126"/>
      <c r="F20" s="126"/>
    </row>
    <row r="21" spans="1:6" ht="15.6" customHeight="1" x14ac:dyDescent="0.25">
      <c r="A21" s="139" t="s">
        <v>270</v>
      </c>
      <c r="B21" s="185"/>
      <c r="C21" s="186"/>
      <c r="D21" s="186"/>
      <c r="E21" s="186"/>
      <c r="F21" s="187"/>
    </row>
    <row r="22" spans="1:6" ht="15.6" customHeight="1" x14ac:dyDescent="0.25">
      <c r="A22" s="139" t="s">
        <v>271</v>
      </c>
      <c r="B22" s="178"/>
      <c r="C22" s="126"/>
      <c r="D22" s="124"/>
      <c r="E22" s="124"/>
      <c r="F22" s="124"/>
    </row>
    <row r="23" spans="1:6" ht="15.6" customHeight="1" x14ac:dyDescent="0.25">
      <c r="A23" s="139" t="s">
        <v>237</v>
      </c>
      <c r="B23" s="180"/>
      <c r="C23" s="142"/>
      <c r="D23" s="124"/>
      <c r="E23" s="124"/>
      <c r="F23" s="124"/>
    </row>
    <row r="24" spans="1:6" ht="15.6" customHeight="1" x14ac:dyDescent="0.25">
      <c r="A24" s="139" t="s">
        <v>256</v>
      </c>
      <c r="B24" s="170"/>
      <c r="C24" s="142"/>
      <c r="D24" s="124"/>
      <c r="E24" s="124"/>
      <c r="F24" s="124"/>
    </row>
    <row r="25" spans="1:6" ht="15.6" customHeight="1" x14ac:dyDescent="0.25">
      <c r="A25" s="139" t="s">
        <v>321</v>
      </c>
      <c r="B25" s="189"/>
      <c r="C25" s="189"/>
      <c r="D25" s="189"/>
      <c r="E25" s="124"/>
      <c r="F25" s="124"/>
    </row>
    <row r="26" spans="1:6" ht="15.6" customHeight="1" x14ac:dyDescent="0.25">
      <c r="A26" s="139" t="s">
        <v>273</v>
      </c>
      <c r="B26" s="181"/>
      <c r="C26" s="142"/>
      <c r="D26" s="124"/>
      <c r="E26" s="124"/>
      <c r="F26" s="124"/>
    </row>
    <row r="27" spans="1:6" ht="15.6" customHeight="1" x14ac:dyDescent="0.25">
      <c r="A27" s="139" t="s">
        <v>333</v>
      </c>
      <c r="B27" s="141"/>
      <c r="C27" s="142"/>
      <c r="D27" s="124"/>
      <c r="E27" s="124"/>
      <c r="F27" s="124"/>
    </row>
    <row r="28" spans="1:6" ht="15.6" customHeight="1" x14ac:dyDescent="0.25">
      <c r="A28" s="139" t="s">
        <v>36</v>
      </c>
      <c r="B28" s="141"/>
      <c r="C28" s="142"/>
      <c r="D28" s="202"/>
      <c r="E28" s="202"/>
      <c r="F28" s="202"/>
    </row>
    <row r="29" spans="1:6" x14ac:dyDescent="0.25">
      <c r="A29" s="139" t="s">
        <v>82</v>
      </c>
      <c r="B29" s="143"/>
      <c r="C29" s="172" t="str">
        <f>IF(B28="","",B28+2*365+1)</f>
        <v/>
      </c>
      <c r="D29" s="202"/>
      <c r="E29" s="202"/>
      <c r="F29" s="202"/>
    </row>
    <row r="30" spans="1:6" x14ac:dyDescent="0.25">
      <c r="A30" s="139" t="s">
        <v>37</v>
      </c>
      <c r="B30" s="182"/>
      <c r="C30" s="142"/>
      <c r="D30" s="145"/>
      <c r="E30" s="145"/>
      <c r="F30" s="145"/>
    </row>
    <row r="31" spans="1:6" x14ac:dyDescent="0.25">
      <c r="A31" s="139" t="s">
        <v>319</v>
      </c>
      <c r="B31" s="182"/>
      <c r="C31" s="142"/>
      <c r="D31" s="127"/>
      <c r="E31" s="124"/>
      <c r="F31" s="146"/>
    </row>
    <row r="32" spans="1:6" x14ac:dyDescent="0.25">
      <c r="A32" s="139" t="s">
        <v>318</v>
      </c>
      <c r="B32" s="182"/>
      <c r="C32" s="142"/>
      <c r="D32" s="127"/>
      <c r="E32" s="124"/>
      <c r="F32" s="146"/>
    </row>
    <row r="33" spans="1:7" x14ac:dyDescent="0.25">
      <c r="A33" s="139" t="s">
        <v>320</v>
      </c>
      <c r="B33" s="144"/>
      <c r="C33" s="142"/>
      <c r="D33" s="127"/>
      <c r="E33" s="124"/>
      <c r="F33" s="146"/>
    </row>
    <row r="34" spans="1:7" x14ac:dyDescent="0.25">
      <c r="A34" s="136" t="s">
        <v>248</v>
      </c>
      <c r="B34" s="183" t="s">
        <v>329</v>
      </c>
      <c r="C34" s="142"/>
      <c r="D34" s="127"/>
      <c r="E34" s="124"/>
      <c r="F34" s="146"/>
    </row>
    <row r="35" spans="1:7" x14ac:dyDescent="0.25">
      <c r="A35" s="137" t="s">
        <v>249</v>
      </c>
      <c r="B35" s="184"/>
      <c r="C35" s="142"/>
      <c r="D35" s="127"/>
      <c r="E35" s="124"/>
      <c r="F35" s="146"/>
    </row>
    <row r="36" spans="1:7" x14ac:dyDescent="0.25">
      <c r="A36" s="138" t="s">
        <v>250</v>
      </c>
      <c r="B36" s="184"/>
      <c r="C36" s="142"/>
      <c r="D36" s="127"/>
      <c r="E36" s="124"/>
      <c r="F36" s="146"/>
    </row>
    <row r="38" spans="1:7" ht="15.6" customHeight="1" x14ac:dyDescent="0.25"/>
    <row r="41" spans="1:7" x14ac:dyDescent="0.25">
      <c r="A41" s="199" t="s">
        <v>331</v>
      </c>
      <c r="B41" s="200"/>
      <c r="C41" s="200"/>
      <c r="D41" s="200"/>
      <c r="E41" s="200"/>
      <c r="F41" s="200"/>
      <c r="G41" s="200"/>
    </row>
    <row r="42" spans="1:7" x14ac:dyDescent="0.25">
      <c r="C42" s="142"/>
      <c r="D42" s="127"/>
      <c r="E42" s="124"/>
      <c r="F42" s="146"/>
    </row>
    <row r="45" spans="1:7" x14ac:dyDescent="0.25">
      <c r="A45" s="53" t="s">
        <v>46</v>
      </c>
    </row>
    <row r="46" spans="1:7" x14ac:dyDescent="0.25">
      <c r="A46" s="52" t="s">
        <v>44</v>
      </c>
      <c r="B46" s="192" t="s">
        <v>334</v>
      </c>
      <c r="C46" s="193"/>
      <c r="D46" s="193"/>
      <c r="E46" s="193"/>
      <c r="F46" s="194"/>
    </row>
    <row r="47" spans="1:7" x14ac:dyDescent="0.25">
      <c r="A47" s="54" t="s">
        <v>39</v>
      </c>
      <c r="B47" s="196" t="s">
        <v>336</v>
      </c>
      <c r="C47" s="197"/>
      <c r="D47" s="198"/>
      <c r="F47" s="55" t="s">
        <v>38</v>
      </c>
      <c r="G47" s="41">
        <v>3057543</v>
      </c>
    </row>
    <row r="48" spans="1:7" x14ac:dyDescent="0.25">
      <c r="A48" s="52" t="s">
        <v>40</v>
      </c>
      <c r="B48" s="192" t="s">
        <v>337</v>
      </c>
      <c r="C48" s="193"/>
      <c r="D48" s="194"/>
      <c r="F48" s="56" t="s">
        <v>38</v>
      </c>
      <c r="G48" s="41">
        <v>2654735</v>
      </c>
    </row>
    <row r="49" spans="1:7" x14ac:dyDescent="0.25">
      <c r="A49" s="52" t="s">
        <v>40</v>
      </c>
      <c r="B49" s="192" t="s">
        <v>335</v>
      </c>
      <c r="C49" s="193"/>
      <c r="D49" s="194"/>
      <c r="F49" s="56" t="s">
        <v>38</v>
      </c>
      <c r="G49" s="41">
        <v>1237228</v>
      </c>
    </row>
    <row r="50" spans="1:7" x14ac:dyDescent="0.25">
      <c r="A50" s="52" t="s">
        <v>328</v>
      </c>
      <c r="B50" s="192" t="s">
        <v>41</v>
      </c>
      <c r="C50" s="193"/>
      <c r="D50" s="194"/>
      <c r="F50" s="56" t="s">
        <v>38</v>
      </c>
      <c r="G50" s="41">
        <v>1976836</v>
      </c>
    </row>
    <row r="52" spans="1:7" x14ac:dyDescent="0.25">
      <c r="A52" s="53" t="s">
        <v>45</v>
      </c>
    </row>
    <row r="53" spans="1:7" x14ac:dyDescent="0.25">
      <c r="A53" s="57" t="s">
        <v>42</v>
      </c>
      <c r="B53" s="58"/>
    </row>
    <row r="54" spans="1:7" x14ac:dyDescent="0.25">
      <c r="A54" s="52" t="s">
        <v>47</v>
      </c>
      <c r="B54" s="195"/>
      <c r="C54" s="195"/>
      <c r="D54" s="195"/>
      <c r="E54" s="195"/>
      <c r="F54" s="195"/>
    </row>
    <row r="55" spans="1:7" x14ac:dyDescent="0.25">
      <c r="A55" s="54" t="s">
        <v>48</v>
      </c>
      <c r="B55" s="59"/>
    </row>
    <row r="56" spans="1:7" x14ac:dyDescent="0.25">
      <c r="A56" s="54" t="s">
        <v>315</v>
      </c>
      <c r="B56" s="155"/>
    </row>
    <row r="57" spans="1:7" x14ac:dyDescent="0.25">
      <c r="A57" s="54" t="s">
        <v>316</v>
      </c>
      <c r="B57" s="59"/>
    </row>
    <row r="58" spans="1:7" x14ac:dyDescent="0.25">
      <c r="A58" s="54" t="s">
        <v>313</v>
      </c>
      <c r="B58" s="155"/>
    </row>
    <row r="59" spans="1:7" x14ac:dyDescent="0.25">
      <c r="A59" s="54" t="s">
        <v>314</v>
      </c>
      <c r="B59" s="155"/>
    </row>
    <row r="60" spans="1:7" x14ac:dyDescent="0.25">
      <c r="A60" s="52" t="s">
        <v>49</v>
      </c>
      <c r="B60" s="40"/>
    </row>
    <row r="61" spans="1:7" x14ac:dyDescent="0.25">
      <c r="A61" s="52" t="s">
        <v>58</v>
      </c>
      <c r="B61" s="58"/>
    </row>
    <row r="62" spans="1:7" x14ac:dyDescent="0.25">
      <c r="A62" s="52" t="s">
        <v>73</v>
      </c>
      <c r="B62" s="191"/>
      <c r="C62" s="191"/>
      <c r="D62" s="191"/>
      <c r="E62" s="191"/>
      <c r="F62" s="191"/>
      <c r="G62" s="191"/>
    </row>
    <row r="63" spans="1:7" x14ac:dyDescent="0.25">
      <c r="A63" s="52" t="s">
        <v>60</v>
      </c>
      <c r="B63" s="190"/>
      <c r="C63" s="190"/>
      <c r="D63" s="190"/>
    </row>
  </sheetData>
  <mergeCells count="25">
    <mergeCell ref="A6:G6"/>
    <mergeCell ref="A7:G7"/>
    <mergeCell ref="A8:G8"/>
    <mergeCell ref="A9:G9"/>
    <mergeCell ref="A5:G5"/>
    <mergeCell ref="A11:G11"/>
    <mergeCell ref="A13:G13"/>
    <mergeCell ref="D28:F29"/>
    <mergeCell ref="B17:F17"/>
    <mergeCell ref="A16:F16"/>
    <mergeCell ref="C18:F18"/>
    <mergeCell ref="A14:G14"/>
    <mergeCell ref="B34:B36"/>
    <mergeCell ref="B21:F21"/>
    <mergeCell ref="B19:F19"/>
    <mergeCell ref="B25:D25"/>
    <mergeCell ref="B63:D63"/>
    <mergeCell ref="B62:G62"/>
    <mergeCell ref="B46:F46"/>
    <mergeCell ref="B54:F54"/>
    <mergeCell ref="B47:D47"/>
    <mergeCell ref="B48:D48"/>
    <mergeCell ref="B49:D49"/>
    <mergeCell ref="B50:D50"/>
    <mergeCell ref="A41:G41"/>
  </mergeCells>
  <dataValidations count="3">
    <dataValidation type="list" allowBlank="1" showInputMessage="1" showErrorMessage="1" sqref="B63:D63" xr:uid="{E2E117F5-9E5B-4001-8204-3DAF8D77C30D}">
      <formula1>$B$47:$B$50</formula1>
    </dataValidation>
    <dataValidation type="list" allowBlank="1" showInputMessage="1" showErrorMessage="1" sqref="B24" xr:uid="{443FFC6C-A1F7-405B-BF82-7CED54CAB393}">
      <formula1>"40 horas com DE, 40 horas sem DE, 20 horas"</formula1>
    </dataValidation>
    <dataValidation type="list" allowBlank="1" showInputMessage="1" showErrorMessage="1" sqref="B25:D25" xr:uid="{DB2F1FEC-E4C3-41BD-8F80-19BC01892F23}">
      <formula1>"Progressão Funcional por desempenho e interstício, Promoção Funcional por desempenho e interstício"</formula1>
    </dataValidation>
  </dataValidations>
  <pageMargins left="0.51181102362204722" right="0.51181102362204722" top="0.59055118110236227" bottom="0.59055118110236227" header="0.31496062992125984" footer="0.31496062992125984"/>
  <pageSetup paperSize="9" scale="99" orientation="portrait" horizontalDpi="0" verticalDpi="0" r:id="rId1"/>
  <rowBreaks count="1" manualBreakCount="1">
    <brk id="44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E0343-440E-4048-B252-34D6333EC84D}">
  <sheetPr codeName="Planilha6">
    <tabColor rgb="FF7030A0"/>
    <pageSetUpPr fitToPage="1"/>
  </sheetPr>
  <dimension ref="A1:J25"/>
  <sheetViews>
    <sheetView topLeftCell="A7" zoomScale="110" zoomScaleNormal="110" workbookViewId="0">
      <selection activeCell="B14" sqref="B14:D14"/>
    </sheetView>
  </sheetViews>
  <sheetFormatPr defaultColWidth="8.625" defaultRowHeight="15.75" x14ac:dyDescent="0.25"/>
  <cols>
    <col min="1" max="1" width="4" style="69" customWidth="1"/>
    <col min="2" max="2" width="39.625" style="69" customWidth="1"/>
    <col min="3" max="3" width="36.5" style="69" customWidth="1"/>
    <col min="4" max="4" width="8.625" style="69"/>
    <col min="5" max="5" width="6.625" style="69" customWidth="1"/>
    <col min="6" max="6" width="8.125" style="69" customWidth="1"/>
    <col min="7" max="7" width="6.375" style="69" customWidth="1"/>
    <col min="8" max="16384" width="8.625" style="69"/>
  </cols>
  <sheetData>
    <row r="1" spans="1:10" s="60" customFormat="1" x14ac:dyDescent="0.25">
      <c r="E1" s="61"/>
      <c r="F1" s="61"/>
      <c r="G1" s="61"/>
      <c r="H1" s="61"/>
    </row>
    <row r="2" spans="1:10" s="60" customFormat="1" x14ac:dyDescent="0.25">
      <c r="E2" s="61"/>
      <c r="F2" s="61"/>
      <c r="G2" s="61"/>
      <c r="H2" s="61"/>
    </row>
    <row r="3" spans="1:10" s="60" customFormat="1" x14ac:dyDescent="0.25"/>
    <row r="4" spans="1:10" s="60" customFormat="1" x14ac:dyDescent="0.25"/>
    <row r="5" spans="1:10" s="60" customFormat="1" ht="18.600000000000001" customHeight="1" x14ac:dyDescent="0.3">
      <c r="A5" s="290" t="s">
        <v>23</v>
      </c>
      <c r="B5" s="290"/>
      <c r="C5" s="290"/>
      <c r="D5" s="290"/>
      <c r="E5" s="62"/>
      <c r="F5" s="62"/>
      <c r="G5" s="62"/>
      <c r="H5" s="62"/>
      <c r="I5" s="62"/>
      <c r="J5" s="62"/>
    </row>
    <row r="6" spans="1:10" s="60" customFormat="1" ht="18.600000000000001" customHeight="1" x14ac:dyDescent="0.3">
      <c r="A6" s="290" t="s">
        <v>24</v>
      </c>
      <c r="B6" s="290"/>
      <c r="C6" s="290"/>
      <c r="D6" s="290"/>
      <c r="E6" s="62"/>
      <c r="F6" s="62"/>
      <c r="G6" s="62"/>
      <c r="H6" s="62"/>
      <c r="I6" s="62"/>
      <c r="J6" s="62"/>
    </row>
    <row r="7" spans="1:10" s="60" customFormat="1" ht="21" customHeight="1" x14ac:dyDescent="0.35">
      <c r="A7" s="291" t="s">
        <v>25</v>
      </c>
      <c r="B7" s="291"/>
      <c r="C7" s="291"/>
      <c r="D7" s="291"/>
      <c r="E7" s="63"/>
      <c r="F7" s="63"/>
      <c r="G7" s="63"/>
      <c r="H7" s="63"/>
      <c r="I7" s="63"/>
      <c r="J7" s="63"/>
    </row>
    <row r="8" spans="1:10" s="60" customFormat="1" ht="15.6" customHeight="1" x14ac:dyDescent="0.25">
      <c r="A8" s="292" t="s">
        <v>26</v>
      </c>
      <c r="B8" s="292"/>
      <c r="C8" s="292"/>
      <c r="D8" s="292"/>
    </row>
    <row r="9" spans="1:10" s="60" customFormat="1" ht="15.6" customHeight="1" x14ac:dyDescent="0.25">
      <c r="A9" s="292" t="s">
        <v>27</v>
      </c>
      <c r="B9" s="292"/>
      <c r="C9" s="292"/>
      <c r="D9" s="292"/>
    </row>
    <row r="10" spans="1:10" s="60" customFormat="1" x14ac:dyDescent="0.25"/>
    <row r="11" spans="1:10" s="60" customFormat="1" ht="21" customHeight="1" x14ac:dyDescent="0.35">
      <c r="A11" s="64"/>
      <c r="B11" s="290" t="s">
        <v>28</v>
      </c>
      <c r="C11" s="290"/>
      <c r="D11" s="290"/>
      <c r="E11" s="63"/>
      <c r="F11" s="63"/>
      <c r="G11" s="63"/>
      <c r="H11" s="63"/>
      <c r="I11" s="63"/>
      <c r="J11" s="63"/>
    </row>
    <row r="12" spans="1:10" s="65" customFormat="1" ht="12.75" x14ac:dyDescent="0.2">
      <c r="E12" s="66"/>
      <c r="F12" s="66"/>
      <c r="G12" s="66"/>
      <c r="H12" s="66"/>
      <c r="I12" s="66"/>
      <c r="J12" s="66"/>
    </row>
    <row r="13" spans="1:10" s="60" customFormat="1" ht="21" x14ac:dyDescent="0.35">
      <c r="A13" s="63"/>
      <c r="B13" s="301" t="s">
        <v>50</v>
      </c>
      <c r="C13" s="301"/>
      <c r="D13" s="301"/>
      <c r="E13" s="63"/>
      <c r="F13" s="63"/>
      <c r="G13" s="63"/>
      <c r="H13" s="63"/>
      <c r="I13" s="63"/>
      <c r="J13" s="63"/>
    </row>
    <row r="14" spans="1:10" s="60" customFormat="1" ht="219.6" customHeight="1" x14ac:dyDescent="0.35">
      <c r="A14" s="67"/>
      <c r="B14" s="302" t="e">
        <f ca="1">Reconh!E8</f>
        <v>#NAME?</v>
      </c>
      <c r="C14" s="302"/>
      <c r="D14" s="302"/>
      <c r="E14" s="63"/>
      <c r="F14" s="63"/>
      <c r="G14" s="68"/>
      <c r="H14" s="63"/>
      <c r="I14" s="63"/>
      <c r="J14" s="63"/>
    </row>
    <row r="16" spans="1:10" x14ac:dyDescent="0.25">
      <c r="C16" s="288" t="str">
        <f>'Texto Parecer Decisão'!E14</f>
        <v>São Loureno da Mata, INSERIR EM DADOS de INSERIR EM DADOS de INSERIR EM DADOS</v>
      </c>
      <c r="D16" s="288"/>
    </row>
    <row r="17" spans="2:4" x14ac:dyDescent="0.25">
      <c r="B17" s="69" t="s">
        <v>35</v>
      </c>
    </row>
    <row r="20" spans="2:4" x14ac:dyDescent="0.25">
      <c r="B20" s="72" t="str">
        <f>Dados!B47</f>
        <v>LEILSON VANDERSON BARBOSA DA SILVA</v>
      </c>
    </row>
    <row r="21" spans="2:4" x14ac:dyDescent="0.25">
      <c r="B21" s="73" t="s">
        <v>76</v>
      </c>
    </row>
    <row r="24" spans="2:4" x14ac:dyDescent="0.25">
      <c r="B24" s="72" t="str">
        <f>Dados!B48</f>
        <v>DIJACI ARAÚJO FERREIRA</v>
      </c>
      <c r="C24" s="289" t="str">
        <f>Dados!B49</f>
        <v>LEON TARQUINO DA COSTA</v>
      </c>
      <c r="D24" s="289"/>
    </row>
    <row r="25" spans="2:4" x14ac:dyDescent="0.25">
      <c r="B25" s="74" t="s">
        <v>72</v>
      </c>
      <c r="C25" s="281" t="s">
        <v>72</v>
      </c>
      <c r="D25" s="281"/>
    </row>
  </sheetData>
  <mergeCells count="11">
    <mergeCell ref="C25:D25"/>
    <mergeCell ref="C16:D16"/>
    <mergeCell ref="C24:D24"/>
    <mergeCell ref="B13:D13"/>
    <mergeCell ref="B14:D14"/>
    <mergeCell ref="B11:D11"/>
    <mergeCell ref="A5:D5"/>
    <mergeCell ref="A6:D6"/>
    <mergeCell ref="A7:D7"/>
    <mergeCell ref="A8:D8"/>
    <mergeCell ref="A9:D9"/>
  </mergeCells>
  <printOptions horizontalCentered="1"/>
  <pageMargins left="0.51181102362204722" right="0.39370078740157483" top="0.19685039370078741" bottom="0.19685039370078741" header="0.31496062992125984" footer="0.31496062992125984"/>
  <pageSetup paperSize="9" scale="97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CEEB9-A639-472C-BCD7-37D16730157C}">
  <sheetPr codeName="Planilha16">
    <tabColor rgb="FF7030A0"/>
    <pageSetUpPr fitToPage="1"/>
  </sheetPr>
  <dimension ref="A1:J25"/>
  <sheetViews>
    <sheetView topLeftCell="A10" zoomScale="110" zoomScaleNormal="110" workbookViewId="0">
      <selection activeCell="B14" sqref="B14:D14"/>
    </sheetView>
  </sheetViews>
  <sheetFormatPr defaultColWidth="8.625" defaultRowHeight="15.75" x14ac:dyDescent="0.25"/>
  <cols>
    <col min="1" max="1" width="4" style="69" customWidth="1"/>
    <col min="2" max="2" width="39.625" style="69" customWidth="1"/>
    <col min="3" max="3" width="36.5" style="69" customWidth="1"/>
    <col min="4" max="4" width="8.625" style="69"/>
    <col min="5" max="5" width="6.625" style="69" customWidth="1"/>
    <col min="6" max="6" width="8.125" style="69" customWidth="1"/>
    <col min="7" max="7" width="6.375" style="69" customWidth="1"/>
    <col min="8" max="16384" width="8.625" style="69"/>
  </cols>
  <sheetData>
    <row r="1" spans="1:10" s="60" customFormat="1" x14ac:dyDescent="0.25">
      <c r="E1" s="61"/>
      <c r="F1" s="61"/>
      <c r="G1" s="61"/>
      <c r="H1" s="61"/>
    </row>
    <row r="2" spans="1:10" s="60" customFormat="1" x14ac:dyDescent="0.25">
      <c r="E2" s="61"/>
      <c r="F2" s="61"/>
      <c r="G2" s="61"/>
      <c r="H2" s="61"/>
    </row>
    <row r="3" spans="1:10" s="60" customFormat="1" x14ac:dyDescent="0.25"/>
    <row r="4" spans="1:10" s="60" customFormat="1" x14ac:dyDescent="0.25"/>
    <row r="5" spans="1:10" s="60" customFormat="1" ht="18.600000000000001" customHeight="1" x14ac:dyDescent="0.3">
      <c r="A5" s="290" t="s">
        <v>23</v>
      </c>
      <c r="B5" s="290"/>
      <c r="C5" s="290"/>
      <c r="D5" s="290"/>
      <c r="E5" s="62"/>
      <c r="F5" s="62"/>
      <c r="G5" s="62"/>
      <c r="H5" s="62"/>
      <c r="I5" s="62"/>
      <c r="J5" s="62"/>
    </row>
    <row r="6" spans="1:10" s="60" customFormat="1" ht="18.600000000000001" customHeight="1" x14ac:dyDescent="0.3">
      <c r="A6" s="290" t="s">
        <v>24</v>
      </c>
      <c r="B6" s="290"/>
      <c r="C6" s="290"/>
      <c r="D6" s="290"/>
      <c r="E6" s="62"/>
      <c r="F6" s="62"/>
      <c r="G6" s="62"/>
      <c r="H6" s="62"/>
      <c r="I6" s="62"/>
      <c r="J6" s="62"/>
    </row>
    <row r="7" spans="1:10" s="60" customFormat="1" ht="21" customHeight="1" x14ac:dyDescent="0.35">
      <c r="A7" s="291" t="s">
        <v>25</v>
      </c>
      <c r="B7" s="291"/>
      <c r="C7" s="291"/>
      <c r="D7" s="291"/>
      <c r="E7" s="63"/>
      <c r="F7" s="63"/>
      <c r="G7" s="63"/>
      <c r="H7" s="63"/>
      <c r="I7" s="63"/>
      <c r="J7" s="63"/>
    </row>
    <row r="8" spans="1:10" s="60" customFormat="1" ht="15.6" customHeight="1" x14ac:dyDescent="0.25">
      <c r="A8" s="292" t="s">
        <v>26</v>
      </c>
      <c r="B8" s="292"/>
      <c r="C8" s="292"/>
      <c r="D8" s="292"/>
    </row>
    <row r="9" spans="1:10" s="60" customFormat="1" ht="15.6" customHeight="1" x14ac:dyDescent="0.25">
      <c r="A9" s="292" t="s">
        <v>27</v>
      </c>
      <c r="B9" s="292"/>
      <c r="C9" s="292"/>
      <c r="D9" s="292"/>
    </row>
    <row r="10" spans="1:10" s="60" customFormat="1" x14ac:dyDescent="0.25"/>
    <row r="11" spans="1:10" s="60" customFormat="1" ht="21" customHeight="1" x14ac:dyDescent="0.35">
      <c r="A11" s="64"/>
      <c r="B11" s="290" t="s">
        <v>28</v>
      </c>
      <c r="C11" s="290"/>
      <c r="D11" s="290"/>
      <c r="E11" s="63"/>
      <c r="F11" s="63"/>
      <c r="G11" s="63"/>
      <c r="H11" s="63"/>
      <c r="I11" s="63"/>
      <c r="J11" s="63"/>
    </row>
    <row r="12" spans="1:10" s="65" customFormat="1" ht="12.75" x14ac:dyDescent="0.2">
      <c r="E12" s="66"/>
      <c r="F12" s="66"/>
      <c r="G12" s="66"/>
      <c r="H12" s="66"/>
      <c r="I12" s="66"/>
      <c r="J12" s="66"/>
    </row>
    <row r="13" spans="1:10" s="60" customFormat="1" ht="21" x14ac:dyDescent="0.35">
      <c r="A13" s="63"/>
      <c r="B13" s="301" t="s">
        <v>50</v>
      </c>
      <c r="C13" s="301"/>
      <c r="D13" s="301"/>
      <c r="E13" s="63"/>
      <c r="F13" s="63"/>
      <c r="G13" s="63"/>
      <c r="H13" s="63"/>
      <c r="I13" s="63"/>
      <c r="J13" s="63"/>
    </row>
    <row r="14" spans="1:10" s="60" customFormat="1" ht="219.6" customHeight="1" x14ac:dyDescent="0.35">
      <c r="A14" s="67"/>
      <c r="B14" s="302" t="e">
        <f ca="1">Acel!E8</f>
        <v>#NAME?</v>
      </c>
      <c r="C14" s="302"/>
      <c r="D14" s="302"/>
      <c r="E14" s="63"/>
      <c r="F14" s="63"/>
      <c r="G14" s="68"/>
      <c r="H14" s="63"/>
      <c r="I14" s="63"/>
      <c r="J14" s="63"/>
    </row>
    <row r="16" spans="1:10" x14ac:dyDescent="0.25">
      <c r="C16" s="288" t="str">
        <f>'Texto Parecer Decisão'!E14</f>
        <v>São Loureno da Mata, INSERIR EM DADOS de INSERIR EM DADOS de INSERIR EM DADOS</v>
      </c>
      <c r="D16" s="288"/>
    </row>
    <row r="17" spans="2:4" x14ac:dyDescent="0.25">
      <c r="B17" s="69" t="s">
        <v>35</v>
      </c>
    </row>
    <row r="20" spans="2:4" x14ac:dyDescent="0.25">
      <c r="B20" s="72" t="str">
        <f>Dados!B47</f>
        <v>LEILSON VANDERSON BARBOSA DA SILVA</v>
      </c>
    </row>
    <row r="21" spans="2:4" x14ac:dyDescent="0.25">
      <c r="B21" s="73" t="s">
        <v>76</v>
      </c>
    </row>
    <row r="24" spans="2:4" x14ac:dyDescent="0.25">
      <c r="B24" s="72" t="str">
        <f>Dados!B48</f>
        <v>DIJACI ARAÚJO FERREIRA</v>
      </c>
      <c r="C24" s="289" t="str">
        <f>Dados!B49</f>
        <v>LEON TARQUINO DA COSTA</v>
      </c>
      <c r="D24" s="289"/>
    </row>
    <row r="25" spans="2:4" x14ac:dyDescent="0.25">
      <c r="B25" s="74" t="s">
        <v>72</v>
      </c>
      <c r="C25" s="281" t="s">
        <v>72</v>
      </c>
      <c r="D25" s="281"/>
    </row>
  </sheetData>
  <mergeCells count="11">
    <mergeCell ref="B13:D13"/>
    <mergeCell ref="B14:D14"/>
    <mergeCell ref="C16:D16"/>
    <mergeCell ref="C24:D24"/>
    <mergeCell ref="C25:D25"/>
    <mergeCell ref="B11:D11"/>
    <mergeCell ref="A5:D5"/>
    <mergeCell ref="A6:D6"/>
    <mergeCell ref="A7:D7"/>
    <mergeCell ref="A8:D8"/>
    <mergeCell ref="A9:D9"/>
  </mergeCells>
  <printOptions horizontalCentered="1"/>
  <pageMargins left="0.51181102362204722" right="0.39370078740157483" top="0.19685039370078741" bottom="0.19685039370078741" header="0.31496062992125984" footer="0.31496062992125984"/>
  <pageSetup paperSize="9" scale="97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47E57-ABA3-4D9D-859F-213491B68906}">
  <sheetPr codeName="Planilha18"/>
  <dimension ref="B7:E45"/>
  <sheetViews>
    <sheetView topLeftCell="B16" zoomScale="80" zoomScaleNormal="80" workbookViewId="0">
      <selection activeCell="C46" sqref="C46"/>
    </sheetView>
  </sheetViews>
  <sheetFormatPr defaultColWidth="8.875" defaultRowHeight="15.75" x14ac:dyDescent="0.25"/>
  <cols>
    <col min="3" max="3" width="72.875" bestFit="1" customWidth="1"/>
    <col min="4" max="4" width="43.125" customWidth="1"/>
    <col min="5" max="5" width="116" customWidth="1"/>
  </cols>
  <sheetData>
    <row r="7" spans="2:5" x14ac:dyDescent="0.25">
      <c r="E7" t="s">
        <v>64</v>
      </c>
    </row>
    <row r="8" spans="2:5" ht="256.5" customHeight="1" x14ac:dyDescent="0.25">
      <c r="C8" s="300" t="s">
        <v>55</v>
      </c>
      <c r="D8" s="300"/>
      <c r="E8" s="46" t="e">
        <f ca="1">_xlfn.CONCAT(Reconh!C10&amp;Reconh!C11&amp;Reconh!C12&amp;Reconh!D13&amp;Reconh!C14&amp;Reconh!C15&amp;Reconh!C16&amp;Reconh!C17&amp;Reconh!C18&amp;Reconh!C19&amp;Reconh!C20&amp;Reconh!C21&amp;Reconh!C22&amp;Reconh!C23&amp;Reconh!C24&amp;Reconh!C25&amp;Reconh!C26&amp;Reconh!C27&amp;Reconh!C28&amp;Reconh!D29&amp;Reconh!C30&amp;Reconh!D31&amp;Reconh!C32&amp;Reconh!C33&amp;C34&amp;Reconh!C35&amp;Reconh!C36&amp;Reconh!C37&amp;Reconh!D38&amp;Reconh!C39&amp;Reconh!C40&amp;Reconh!C41&amp;Reconh!C42&amp;Reconh!C43&amp;Reconh!C44&amp;Reconh!C45)</f>
        <v>#NAME?</v>
      </c>
    </row>
    <row r="10" spans="2:5" x14ac:dyDescent="0.25">
      <c r="B10" t="s">
        <v>52</v>
      </c>
      <c r="C10" s="44" t="s">
        <v>84</v>
      </c>
    </row>
    <row r="11" spans="2:5" x14ac:dyDescent="0.25">
      <c r="B11" t="s">
        <v>51</v>
      </c>
      <c r="C11" s="44" t="str">
        <f>Dados!B46</f>
        <v>002/2020 – CODAI, de 06 de Fevereiro de 2020</v>
      </c>
    </row>
    <row r="12" spans="2:5" x14ac:dyDescent="0.25">
      <c r="B12" t="s">
        <v>52</v>
      </c>
      <c r="C12" s="43" t="s">
        <v>69</v>
      </c>
      <c r="E12" t="s">
        <v>71</v>
      </c>
    </row>
    <row r="13" spans="2:5" x14ac:dyDescent="0.25">
      <c r="B13" t="s">
        <v>51</v>
      </c>
      <c r="C13" s="44" t="str">
        <f>IF(Dados!B55="","INSERIR EM DADOS",Dados!B55)</f>
        <v>INSERIR EM DADOS</v>
      </c>
      <c r="D13" s="47" t="str">
        <f>_xlfn.CONCAT(TEXT(C13,"dd")&amp;" de "&amp;TEXT(C13,"mmmm")&amp;" de "&amp;TEXT(C13,"aaaa"))</f>
        <v>INSERIR EM DADOS de INSERIR EM DADOS de INSERIR EM DADOS</v>
      </c>
      <c r="E13" t="s">
        <v>70</v>
      </c>
    </row>
    <row r="14" spans="2:5" x14ac:dyDescent="0.25">
      <c r="B14" t="s">
        <v>52</v>
      </c>
      <c r="C14" s="44" t="s">
        <v>74</v>
      </c>
      <c r="E14" t="str">
        <f>_xlfn.CONCAT(E12&amp;D13)</f>
        <v>São Loureno da Mata, INSERIR EM DADOS de INSERIR EM DADOS de INSERIR EM DADOS</v>
      </c>
    </row>
    <row r="15" spans="2:5" x14ac:dyDescent="0.25">
      <c r="B15" t="s">
        <v>51</v>
      </c>
      <c r="C15" s="44">
        <f>Dados!B53</f>
        <v>0</v>
      </c>
    </row>
    <row r="16" spans="2:5" x14ac:dyDescent="0.25">
      <c r="B16" t="s">
        <v>52</v>
      </c>
      <c r="C16" s="43" t="s">
        <v>75</v>
      </c>
    </row>
    <row r="17" spans="2:4" x14ac:dyDescent="0.25">
      <c r="B17" t="s">
        <v>51</v>
      </c>
      <c r="C17" s="43" t="str">
        <f>UPPER(Dados!B17)</f>
        <v/>
      </c>
    </row>
    <row r="18" spans="2:4" x14ac:dyDescent="0.25">
      <c r="B18" t="s">
        <v>52</v>
      </c>
      <c r="C18" s="43" t="s">
        <v>65</v>
      </c>
    </row>
    <row r="19" spans="2:4" x14ac:dyDescent="0.25">
      <c r="B19" t="s">
        <v>51</v>
      </c>
      <c r="C19" s="43">
        <f>Dados!B18</f>
        <v>0</v>
      </c>
    </row>
    <row r="20" spans="2:4" x14ac:dyDescent="0.25">
      <c r="B20" t="s">
        <v>52</v>
      </c>
      <c r="C20" s="43" t="s">
        <v>85</v>
      </c>
    </row>
    <row r="21" spans="2:4" x14ac:dyDescent="0.25">
      <c r="B21" t="s">
        <v>51</v>
      </c>
      <c r="C21" s="43">
        <f>Dados!B30</f>
        <v>0</v>
      </c>
    </row>
    <row r="22" spans="2:4" x14ac:dyDescent="0.25">
      <c r="B22" t="s">
        <v>52</v>
      </c>
      <c r="C22" s="43" t="s">
        <v>66</v>
      </c>
    </row>
    <row r="23" spans="2:4" x14ac:dyDescent="0.25">
      <c r="B23" t="s">
        <v>51</v>
      </c>
      <c r="C23" s="43">
        <f>Dados!B31</f>
        <v>0</v>
      </c>
    </row>
    <row r="24" spans="2:4" x14ac:dyDescent="0.25">
      <c r="B24" t="s">
        <v>52</v>
      </c>
      <c r="C24" s="43" t="s">
        <v>67</v>
      </c>
    </row>
    <row r="25" spans="2:4" x14ac:dyDescent="0.25">
      <c r="B25" t="s">
        <v>51</v>
      </c>
      <c r="C25" s="43">
        <f>Dados!B32</f>
        <v>0</v>
      </c>
    </row>
    <row r="26" spans="2:4" x14ac:dyDescent="0.25">
      <c r="B26" t="s">
        <v>52</v>
      </c>
      <c r="C26" s="43" t="s">
        <v>66</v>
      </c>
    </row>
    <row r="27" spans="2:4" x14ac:dyDescent="0.25">
      <c r="B27" t="s">
        <v>51</v>
      </c>
      <c r="C27" s="43">
        <f>Dados!B33</f>
        <v>0</v>
      </c>
    </row>
    <row r="28" spans="2:4" x14ac:dyDescent="0.25">
      <c r="B28" t="s">
        <v>52</v>
      </c>
      <c r="C28" s="43"/>
    </row>
    <row r="29" spans="2:4" x14ac:dyDescent="0.25">
      <c r="B29" t="s">
        <v>51</v>
      </c>
      <c r="C29" s="45"/>
      <c r="D29" s="47"/>
    </row>
    <row r="30" spans="2:4" x14ac:dyDescent="0.25">
      <c r="B30" t="s">
        <v>52</v>
      </c>
      <c r="C30" s="43"/>
    </row>
    <row r="31" spans="2:4" x14ac:dyDescent="0.25">
      <c r="B31" t="s">
        <v>51</v>
      </c>
      <c r="C31" s="45"/>
      <c r="D31" s="47"/>
    </row>
    <row r="32" spans="2:4" ht="47.25" x14ac:dyDescent="0.25">
      <c r="B32" t="s">
        <v>52</v>
      </c>
      <c r="C32" s="78" t="s">
        <v>89</v>
      </c>
    </row>
    <row r="33" spans="2:4" x14ac:dyDescent="0.25">
      <c r="B33" t="s">
        <v>51</v>
      </c>
      <c r="C33" s="43"/>
    </row>
    <row r="34" spans="2:4" x14ac:dyDescent="0.25">
      <c r="B34" t="s">
        <v>52</v>
      </c>
      <c r="C34" s="43"/>
    </row>
    <row r="35" spans="2:4" x14ac:dyDescent="0.25">
      <c r="B35" t="s">
        <v>52</v>
      </c>
      <c r="C35" s="43"/>
    </row>
    <row r="36" spans="2:4" x14ac:dyDescent="0.25">
      <c r="B36" t="s">
        <v>51</v>
      </c>
      <c r="C36" s="43">
        <f>Dados!B61</f>
        <v>0</v>
      </c>
    </row>
    <row r="37" spans="2:4" ht="31.5" x14ac:dyDescent="0.25">
      <c r="B37" t="s">
        <v>86</v>
      </c>
      <c r="C37" s="78" t="s">
        <v>90</v>
      </c>
    </row>
    <row r="38" spans="2:4" x14ac:dyDescent="0.25">
      <c r="B38" t="s">
        <v>51</v>
      </c>
      <c r="C38" s="45"/>
      <c r="D38" s="47"/>
    </row>
    <row r="39" spans="2:4" x14ac:dyDescent="0.25">
      <c r="B39" t="s">
        <v>52</v>
      </c>
      <c r="C39" s="43" t="s">
        <v>87</v>
      </c>
    </row>
    <row r="40" spans="2:4" x14ac:dyDescent="0.25">
      <c r="B40" t="s">
        <v>51</v>
      </c>
      <c r="C40" s="43" t="str">
        <f>UPPER(Dados!B63)</f>
        <v/>
      </c>
    </row>
    <row r="41" spans="2:4" ht="31.5" x14ac:dyDescent="0.25">
      <c r="B41" t="s">
        <v>52</v>
      </c>
      <c r="C41" s="78" t="s">
        <v>91</v>
      </c>
    </row>
    <row r="42" spans="2:4" x14ac:dyDescent="0.25">
      <c r="B42" t="s">
        <v>51</v>
      </c>
      <c r="C42" s="43">
        <f>C36</f>
        <v>0</v>
      </c>
    </row>
    <row r="43" spans="2:4" x14ac:dyDescent="0.25">
      <c r="B43" t="s">
        <v>52</v>
      </c>
      <c r="C43" t="s">
        <v>88</v>
      </c>
    </row>
    <row r="44" spans="2:4" x14ac:dyDescent="0.25">
      <c r="B44" t="s">
        <v>51</v>
      </c>
      <c r="C44">
        <f>Dados!B54</f>
        <v>0</v>
      </c>
    </row>
    <row r="45" spans="2:4" x14ac:dyDescent="0.25">
      <c r="B45" t="s">
        <v>52</v>
      </c>
      <c r="C45" t="s">
        <v>92</v>
      </c>
    </row>
  </sheetData>
  <mergeCells count="1">
    <mergeCell ref="C8:D8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90AD5-8BE6-4EAE-9EEB-53A458D36F66}">
  <sheetPr codeName="Planilha20"/>
  <dimension ref="B7:E45"/>
  <sheetViews>
    <sheetView topLeftCell="B1" zoomScale="80" zoomScaleNormal="80" workbookViewId="0">
      <selection activeCell="C38" sqref="C38"/>
    </sheetView>
  </sheetViews>
  <sheetFormatPr defaultColWidth="8.875" defaultRowHeight="15.75" x14ac:dyDescent="0.25"/>
  <cols>
    <col min="3" max="3" width="72.875" bestFit="1" customWidth="1"/>
    <col min="4" max="4" width="43.125" customWidth="1"/>
    <col min="5" max="5" width="116" customWidth="1"/>
  </cols>
  <sheetData>
    <row r="7" spans="2:5" x14ac:dyDescent="0.25">
      <c r="E7" t="s">
        <v>64</v>
      </c>
    </row>
    <row r="8" spans="2:5" ht="256.5" customHeight="1" x14ac:dyDescent="0.25">
      <c r="C8" s="300" t="s">
        <v>55</v>
      </c>
      <c r="D8" s="300"/>
      <c r="E8" s="46" t="e">
        <f ca="1">_xlfn.CONCAT(Acel!C10&amp;Acel!C11&amp;Acel!C12&amp;Acel!D13&amp;Acel!C14&amp;Acel!C15&amp;Acel!C16&amp;Acel!C17&amp;Acel!C18&amp;Acel!C19&amp;Acel!C20&amp;Acel!C21&amp;Acel!C22&amp;Acel!C23&amp;Acel!C24&amp;Acel!C25&amp;Acel!C26&amp;Acel!C27&amp;Acel!C28&amp;Acel!D29&amp;Acel!C30&amp;Acel!D31&amp;Acel!C32&amp;Acel!C33&amp;C34&amp;Acel!C35&amp;Acel!C36&amp;Acel!C37&amp;Acel!D38&amp;Acel!C39&amp;Acel!C40&amp;Acel!C41&amp;Acel!C42&amp;Acel!C43&amp;Acel!C44&amp;Acel!C45)</f>
        <v>#NAME?</v>
      </c>
    </row>
    <row r="10" spans="2:5" x14ac:dyDescent="0.25">
      <c r="B10" t="s">
        <v>52</v>
      </c>
      <c r="C10" s="44" t="s">
        <v>84</v>
      </c>
    </row>
    <row r="11" spans="2:5" x14ac:dyDescent="0.25">
      <c r="B11" t="s">
        <v>51</v>
      </c>
      <c r="C11" s="44" t="str">
        <f>Dados!B46</f>
        <v>002/2020 – CODAI, de 06 de Fevereiro de 2020</v>
      </c>
    </row>
    <row r="12" spans="2:5" x14ac:dyDescent="0.25">
      <c r="B12" t="s">
        <v>52</v>
      </c>
      <c r="C12" s="43" t="s">
        <v>69</v>
      </c>
      <c r="E12" t="s">
        <v>71</v>
      </c>
    </row>
    <row r="13" spans="2:5" x14ac:dyDescent="0.25">
      <c r="B13" t="s">
        <v>51</v>
      </c>
      <c r="C13" s="44" t="str">
        <f>IF(Dados!B55="","INSERIR EM DADOS",Dados!B55)</f>
        <v>INSERIR EM DADOS</v>
      </c>
      <c r="D13" s="47" t="str">
        <f>_xlfn.CONCAT(TEXT(C13,"dd")&amp;" de "&amp;TEXT(C13,"mmmm")&amp;" de "&amp;TEXT(C13,"aaaa"))</f>
        <v>INSERIR EM DADOS de INSERIR EM DADOS de INSERIR EM DADOS</v>
      </c>
      <c r="E13" t="s">
        <v>70</v>
      </c>
    </row>
    <row r="14" spans="2:5" x14ac:dyDescent="0.25">
      <c r="B14" t="s">
        <v>52</v>
      </c>
      <c r="C14" s="44" t="s">
        <v>74</v>
      </c>
      <c r="E14" t="str">
        <f>_xlfn.CONCAT(E12&amp;D13)</f>
        <v>São Loureno da Mata, INSERIR EM DADOS de INSERIR EM DADOS de INSERIR EM DADOS</v>
      </c>
    </row>
    <row r="15" spans="2:5" x14ac:dyDescent="0.25">
      <c r="B15" t="s">
        <v>51</v>
      </c>
      <c r="C15" s="44">
        <f>Dados!B53</f>
        <v>0</v>
      </c>
    </row>
    <row r="16" spans="2:5" x14ac:dyDescent="0.25">
      <c r="B16" t="s">
        <v>52</v>
      </c>
      <c r="C16" s="43" t="s">
        <v>75</v>
      </c>
    </row>
    <row r="17" spans="2:4" x14ac:dyDescent="0.25">
      <c r="B17" t="s">
        <v>51</v>
      </c>
      <c r="C17" s="43" t="str">
        <f>UPPER(Dados!B17)</f>
        <v/>
      </c>
    </row>
    <row r="18" spans="2:4" x14ac:dyDescent="0.25">
      <c r="B18" t="s">
        <v>52</v>
      </c>
      <c r="C18" s="43" t="s">
        <v>65</v>
      </c>
    </row>
    <row r="19" spans="2:4" x14ac:dyDescent="0.25">
      <c r="B19" t="s">
        <v>51</v>
      </c>
      <c r="C19" s="43">
        <f>Dados!B18</f>
        <v>0</v>
      </c>
    </row>
    <row r="20" spans="2:4" x14ac:dyDescent="0.25">
      <c r="B20" t="s">
        <v>52</v>
      </c>
      <c r="C20" s="43" t="s">
        <v>93</v>
      </c>
    </row>
    <row r="21" spans="2:4" x14ac:dyDescent="0.25">
      <c r="B21" t="s">
        <v>51</v>
      </c>
      <c r="C21" s="43">
        <f>Dados!B30</f>
        <v>0</v>
      </c>
    </row>
    <row r="22" spans="2:4" x14ac:dyDescent="0.25">
      <c r="B22" t="s">
        <v>52</v>
      </c>
      <c r="C22" s="43" t="s">
        <v>66</v>
      </c>
    </row>
    <row r="23" spans="2:4" x14ac:dyDescent="0.25">
      <c r="B23" t="s">
        <v>51</v>
      </c>
      <c r="C23" s="43">
        <f>Dados!B31</f>
        <v>0</v>
      </c>
    </row>
    <row r="24" spans="2:4" x14ac:dyDescent="0.25">
      <c r="B24" t="s">
        <v>52</v>
      </c>
      <c r="C24" s="43" t="s">
        <v>67</v>
      </c>
    </row>
    <row r="25" spans="2:4" x14ac:dyDescent="0.25">
      <c r="B25" t="s">
        <v>51</v>
      </c>
      <c r="C25" s="43">
        <f>Dados!B32</f>
        <v>0</v>
      </c>
    </row>
    <row r="26" spans="2:4" x14ac:dyDescent="0.25">
      <c r="B26" t="s">
        <v>52</v>
      </c>
      <c r="C26" s="43" t="s">
        <v>66</v>
      </c>
    </row>
    <row r="27" spans="2:4" x14ac:dyDescent="0.25">
      <c r="B27" t="s">
        <v>51</v>
      </c>
      <c r="C27" s="43">
        <f>Dados!B33</f>
        <v>0</v>
      </c>
    </row>
    <row r="28" spans="2:4" x14ac:dyDescent="0.25">
      <c r="B28" t="s">
        <v>52</v>
      </c>
      <c r="C28" s="43"/>
    </row>
    <row r="29" spans="2:4" x14ac:dyDescent="0.25">
      <c r="B29" t="s">
        <v>51</v>
      </c>
      <c r="C29" s="45"/>
      <c r="D29" s="47"/>
    </row>
    <row r="30" spans="2:4" x14ac:dyDescent="0.25">
      <c r="B30" t="s">
        <v>52</v>
      </c>
      <c r="C30" s="43"/>
    </row>
    <row r="31" spans="2:4" x14ac:dyDescent="0.25">
      <c r="B31" t="s">
        <v>51</v>
      </c>
      <c r="C31" s="45"/>
      <c r="D31" s="47"/>
    </row>
    <row r="32" spans="2:4" ht="47.25" x14ac:dyDescent="0.25">
      <c r="B32" t="s">
        <v>52</v>
      </c>
      <c r="C32" s="78" t="s">
        <v>89</v>
      </c>
    </row>
    <row r="33" spans="2:4" x14ac:dyDescent="0.25">
      <c r="B33" t="s">
        <v>51</v>
      </c>
      <c r="C33" s="43"/>
    </row>
    <row r="34" spans="2:4" x14ac:dyDescent="0.25">
      <c r="B34" t="s">
        <v>52</v>
      </c>
      <c r="C34" s="43"/>
    </row>
    <row r="35" spans="2:4" x14ac:dyDescent="0.25">
      <c r="B35" t="s">
        <v>52</v>
      </c>
      <c r="C35" s="43"/>
    </row>
    <row r="36" spans="2:4" x14ac:dyDescent="0.25">
      <c r="B36" t="s">
        <v>51</v>
      </c>
      <c r="C36" s="43">
        <f>Dados!B61</f>
        <v>0</v>
      </c>
    </row>
    <row r="37" spans="2:4" ht="31.5" x14ac:dyDescent="0.25">
      <c r="B37" t="s">
        <v>86</v>
      </c>
      <c r="C37" s="78" t="s">
        <v>94</v>
      </c>
    </row>
    <row r="38" spans="2:4" x14ac:dyDescent="0.25">
      <c r="B38" t="s">
        <v>51</v>
      </c>
      <c r="C38" s="45"/>
      <c r="D38" s="47"/>
    </row>
    <row r="39" spans="2:4" x14ac:dyDescent="0.25">
      <c r="B39" t="s">
        <v>52</v>
      </c>
      <c r="C39" s="43" t="s">
        <v>87</v>
      </c>
    </row>
    <row r="40" spans="2:4" x14ac:dyDescent="0.25">
      <c r="B40" t="s">
        <v>51</v>
      </c>
      <c r="C40" s="43" t="str">
        <f>UPPER(Dados!B63)</f>
        <v/>
      </c>
    </row>
    <row r="41" spans="2:4" ht="31.5" x14ac:dyDescent="0.25">
      <c r="B41" t="s">
        <v>52</v>
      </c>
      <c r="C41" s="78" t="s">
        <v>91</v>
      </c>
    </row>
    <row r="42" spans="2:4" x14ac:dyDescent="0.25">
      <c r="B42" t="s">
        <v>51</v>
      </c>
      <c r="C42" s="43">
        <f>C36</f>
        <v>0</v>
      </c>
    </row>
    <row r="43" spans="2:4" x14ac:dyDescent="0.25">
      <c r="B43" t="s">
        <v>52</v>
      </c>
      <c r="C43" t="s">
        <v>88</v>
      </c>
    </row>
    <row r="44" spans="2:4" x14ac:dyDescent="0.25">
      <c r="B44" t="s">
        <v>51</v>
      </c>
      <c r="C44">
        <f>Dados!B54</f>
        <v>0</v>
      </c>
    </row>
    <row r="45" spans="2:4" x14ac:dyDescent="0.25">
      <c r="B45" t="s">
        <v>52</v>
      </c>
      <c r="C45" t="s">
        <v>92</v>
      </c>
    </row>
  </sheetData>
  <mergeCells count="1">
    <mergeCell ref="C8:D8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462AA-BB3E-402D-804A-EA42973E362D}">
  <sheetPr codeName="Planilha5"/>
  <dimension ref="B7:E45"/>
  <sheetViews>
    <sheetView topLeftCell="B10" zoomScale="80" zoomScaleNormal="80" workbookViewId="0">
      <selection activeCell="C34" sqref="C34"/>
    </sheetView>
  </sheetViews>
  <sheetFormatPr defaultColWidth="8.875" defaultRowHeight="15.75" x14ac:dyDescent="0.25"/>
  <cols>
    <col min="3" max="3" width="72.875" bestFit="1" customWidth="1"/>
    <col min="4" max="4" width="43.125" customWidth="1"/>
    <col min="5" max="5" width="116" customWidth="1"/>
  </cols>
  <sheetData>
    <row r="7" spans="2:5" x14ac:dyDescent="0.25">
      <c r="E7" t="s">
        <v>64</v>
      </c>
    </row>
    <row r="8" spans="2:5" ht="256.5" customHeight="1" x14ac:dyDescent="0.25">
      <c r="C8" s="300" t="s">
        <v>55</v>
      </c>
      <c r="D8" s="300"/>
      <c r="E8" s="46" t="e">
        <f ca="1">_xlfn.CONCAT('Texto Parecer Decisão'!C10&amp;'Texto Parecer Decisão'!C11&amp;'Texto Parecer Decisão'!C12&amp;'Texto Parecer Decisão'!D13&amp;'Texto Parecer Decisão'!C14&amp;'Texto Parecer Decisão'!C15&amp;'Texto Parecer Decisão'!C16&amp;'Texto Parecer Decisão'!C17&amp;'Texto Parecer Decisão'!C18&amp;'Texto Parecer Decisão'!C19&amp;'Texto Parecer Decisão'!C20&amp;'Texto Parecer Decisão'!C21&amp;'Texto Parecer Decisão'!C22&amp;'Texto Parecer Decisão'!C23&amp;'Texto Parecer Decisão'!C24&amp;'Texto Parecer Decisão'!C25&amp;'Texto Parecer Decisão'!C26&amp;'Texto Parecer Decisão'!C27&amp;'Texto Parecer Decisão'!C28&amp;'Texto Parecer Decisão'!D29&amp;'Texto Parecer Decisão'!C30&amp;'Texto Parecer Decisão'!D31&amp;'Texto Parecer Decisão'!C32&amp;'Texto Parecer Decisão'!C33&amp;C34&amp;'Texto Parecer Decisão'!C35&amp;'Texto Parecer Decisão'!C36&amp;'Texto Parecer Decisão'!C37&amp;'Texto Parecer Decisão'!D38&amp;'Texto Parecer Decisão'!C39&amp;'Texto Parecer Decisão'!C40&amp;'Texto Parecer Decisão'!C41&amp;'Texto Parecer Decisão'!C42&amp;'Texto Parecer Decisão'!C43&amp;'Texto Parecer Decisão'!C44&amp;'Texto Parecer Decisão'!C45)</f>
        <v>#NAME?</v>
      </c>
    </row>
    <row r="10" spans="2:5" x14ac:dyDescent="0.25">
      <c r="B10" t="s">
        <v>52</v>
      </c>
      <c r="C10" s="44" t="s">
        <v>84</v>
      </c>
    </row>
    <row r="11" spans="2:5" x14ac:dyDescent="0.25">
      <c r="B11" t="s">
        <v>51</v>
      </c>
      <c r="C11" s="44" t="str">
        <f>Dados!B46</f>
        <v>002/2020 – CODAI, de 06 de Fevereiro de 2020</v>
      </c>
    </row>
    <row r="12" spans="2:5" x14ac:dyDescent="0.25">
      <c r="B12" t="s">
        <v>52</v>
      </c>
      <c r="C12" s="43" t="s">
        <v>69</v>
      </c>
      <c r="E12" t="s">
        <v>71</v>
      </c>
    </row>
    <row r="13" spans="2:5" x14ac:dyDescent="0.25">
      <c r="B13" t="s">
        <v>51</v>
      </c>
      <c r="C13" s="44" t="str">
        <f>IF(Dados!B55="","INSERIR EM DADOS",Dados!B55)</f>
        <v>INSERIR EM DADOS</v>
      </c>
      <c r="D13" s="47" t="str">
        <f>_xlfn.CONCAT(TEXT(C13,"dd")&amp;" de "&amp;TEXT(C13,"mmmm")&amp;" de "&amp;TEXT(C13,"aaaa"))</f>
        <v>INSERIR EM DADOS de INSERIR EM DADOS de INSERIR EM DADOS</v>
      </c>
      <c r="E13" t="s">
        <v>70</v>
      </c>
    </row>
    <row r="14" spans="2:5" x14ac:dyDescent="0.25">
      <c r="B14" t="s">
        <v>52</v>
      </c>
      <c r="C14" s="44" t="s">
        <v>74</v>
      </c>
      <c r="E14" t="str">
        <f>_xlfn.CONCAT(E12&amp;D13)</f>
        <v>São Loureno da Mata, INSERIR EM DADOS de INSERIR EM DADOS de INSERIR EM DADOS</v>
      </c>
    </row>
    <row r="15" spans="2:5" x14ac:dyDescent="0.25">
      <c r="B15" t="s">
        <v>51</v>
      </c>
      <c r="C15" s="44">
        <f>Dados!B53</f>
        <v>0</v>
      </c>
    </row>
    <row r="16" spans="2:5" x14ac:dyDescent="0.25">
      <c r="B16" t="s">
        <v>52</v>
      </c>
      <c r="C16" s="43" t="s">
        <v>75</v>
      </c>
    </row>
    <row r="17" spans="2:4" x14ac:dyDescent="0.25">
      <c r="B17" t="s">
        <v>51</v>
      </c>
      <c r="C17" s="43" t="str">
        <f>UPPER(Dados!B17)</f>
        <v/>
      </c>
    </row>
    <row r="18" spans="2:4" x14ac:dyDescent="0.25">
      <c r="B18" t="s">
        <v>52</v>
      </c>
      <c r="C18" s="43" t="s">
        <v>65</v>
      </c>
    </row>
    <row r="19" spans="2:4" x14ac:dyDescent="0.25">
      <c r="B19" t="s">
        <v>51</v>
      </c>
      <c r="C19" s="43">
        <f>Dados!B18</f>
        <v>0</v>
      </c>
    </row>
    <row r="20" spans="2:4" x14ac:dyDescent="0.25">
      <c r="B20" t="s">
        <v>52</v>
      </c>
      <c r="C20" s="43" t="s">
        <v>83</v>
      </c>
    </row>
    <row r="21" spans="2:4" x14ac:dyDescent="0.25">
      <c r="B21" t="s">
        <v>51</v>
      </c>
      <c r="C21" s="43">
        <f>Dados!B30</f>
        <v>0</v>
      </c>
    </row>
    <row r="22" spans="2:4" x14ac:dyDescent="0.25">
      <c r="B22" t="s">
        <v>52</v>
      </c>
      <c r="C22" s="43" t="s">
        <v>66</v>
      </c>
    </row>
    <row r="23" spans="2:4" x14ac:dyDescent="0.25">
      <c r="B23" t="s">
        <v>51</v>
      </c>
      <c r="C23" s="43">
        <f>Dados!B31</f>
        <v>0</v>
      </c>
    </row>
    <row r="24" spans="2:4" x14ac:dyDescent="0.25">
      <c r="B24" t="s">
        <v>52</v>
      </c>
      <c r="C24" s="43" t="s">
        <v>67</v>
      </c>
    </row>
    <row r="25" spans="2:4" x14ac:dyDescent="0.25">
      <c r="B25" t="s">
        <v>51</v>
      </c>
      <c r="C25" s="43">
        <f>Dados!B32</f>
        <v>0</v>
      </c>
    </row>
    <row r="26" spans="2:4" x14ac:dyDescent="0.25">
      <c r="B26" t="s">
        <v>52</v>
      </c>
      <c r="C26" s="43" t="s">
        <v>66</v>
      </c>
    </row>
    <row r="27" spans="2:4" x14ac:dyDescent="0.25">
      <c r="B27" t="s">
        <v>51</v>
      </c>
      <c r="C27" s="43">
        <f>Dados!B33</f>
        <v>0</v>
      </c>
    </row>
    <row r="28" spans="2:4" x14ac:dyDescent="0.25">
      <c r="B28" t="s">
        <v>52</v>
      </c>
      <c r="C28" s="43" t="s">
        <v>53</v>
      </c>
    </row>
    <row r="29" spans="2:4" x14ac:dyDescent="0.25">
      <c r="B29" t="s">
        <v>51</v>
      </c>
      <c r="C29" s="45">
        <f>Dados!B28</f>
        <v>0</v>
      </c>
      <c r="D29" s="47" t="e">
        <f ca="1">_xlfn.CONCAT(TEXT(C29,"dd")&amp;" de "&amp;TEXT(C29,"mmmm")&amp;" de "&amp;TEXT(C29,"aaaa"))</f>
        <v>#NAME?</v>
      </c>
    </row>
    <row r="30" spans="2:4" x14ac:dyDescent="0.25">
      <c r="B30" t="s">
        <v>52</v>
      </c>
      <c r="C30" s="43" t="s">
        <v>54</v>
      </c>
    </row>
    <row r="31" spans="2:4" x14ac:dyDescent="0.25">
      <c r="B31" t="s">
        <v>51</v>
      </c>
      <c r="C31" s="45">
        <f>Dados!B29</f>
        <v>0</v>
      </c>
      <c r="D31" s="47" t="e">
        <f ca="1">_xlfn.CONCAT(TEXT(C31,"dd")&amp;" de "&amp;TEXT(C31,"mmmm")&amp;" de "&amp;TEXT(C31,"aaaa"))</f>
        <v>#NAME?</v>
      </c>
    </row>
    <row r="32" spans="2:4" x14ac:dyDescent="0.25">
      <c r="B32" t="s">
        <v>52</v>
      </c>
      <c r="C32" s="43" t="s">
        <v>56</v>
      </c>
    </row>
    <row r="33" spans="2:4" x14ac:dyDescent="0.25">
      <c r="B33" t="s">
        <v>51</v>
      </c>
      <c r="C33" s="43">
        <f>'Parecer CAPD'!D22</f>
        <v>0</v>
      </c>
    </row>
    <row r="34" spans="2:4" x14ac:dyDescent="0.25">
      <c r="B34" t="s">
        <v>52</v>
      </c>
      <c r="C34" s="43" t="s">
        <v>68</v>
      </c>
    </row>
    <row r="35" spans="2:4" x14ac:dyDescent="0.25">
      <c r="B35" t="s">
        <v>52</v>
      </c>
      <c r="C35" s="43" t="s">
        <v>57</v>
      </c>
    </row>
    <row r="36" spans="2:4" x14ac:dyDescent="0.25">
      <c r="B36" t="s">
        <v>51</v>
      </c>
      <c r="C36" s="43">
        <f>Dados!B61</f>
        <v>0</v>
      </c>
    </row>
    <row r="37" spans="2:4" x14ac:dyDescent="0.25">
      <c r="B37" t="s">
        <v>52</v>
      </c>
      <c r="C37" s="43" t="s">
        <v>59</v>
      </c>
    </row>
    <row r="38" spans="2:4" x14ac:dyDescent="0.25">
      <c r="B38" t="s">
        <v>51</v>
      </c>
      <c r="C38" s="45">
        <f>Dados!B60</f>
        <v>0</v>
      </c>
      <c r="D38" s="47" t="str">
        <f>_xlfn.CONCAT(TEXT(C38,"dd")&amp;" de "&amp;TEXT(C38,"mmmm")&amp;" de "&amp;TEXT(C38,"aaaa"))</f>
        <v>00 de janeiro de 1900</v>
      </c>
    </row>
    <row r="39" spans="2:4" x14ac:dyDescent="0.25">
      <c r="B39" t="s">
        <v>52</v>
      </c>
      <c r="C39" s="43" t="s">
        <v>87</v>
      </c>
    </row>
    <row r="40" spans="2:4" x14ac:dyDescent="0.25">
      <c r="B40" t="s">
        <v>51</v>
      </c>
      <c r="C40" s="43" t="str">
        <f>UPPER(Dados!B63)</f>
        <v/>
      </c>
    </row>
    <row r="41" spans="2:4" x14ac:dyDescent="0.25">
      <c r="B41" t="s">
        <v>52</v>
      </c>
      <c r="C41" s="43" t="s">
        <v>61</v>
      </c>
    </row>
    <row r="42" spans="2:4" x14ac:dyDescent="0.25">
      <c r="B42" t="s">
        <v>51</v>
      </c>
      <c r="C42" s="43">
        <f>C36</f>
        <v>0</v>
      </c>
    </row>
    <row r="43" spans="2:4" x14ac:dyDescent="0.25">
      <c r="B43" t="s">
        <v>52</v>
      </c>
      <c r="C43" t="s">
        <v>62</v>
      </c>
    </row>
    <row r="44" spans="2:4" x14ac:dyDescent="0.25">
      <c r="B44" t="s">
        <v>51</v>
      </c>
      <c r="C44">
        <f>Dados!B54</f>
        <v>0</v>
      </c>
    </row>
    <row r="45" spans="2:4" x14ac:dyDescent="0.25">
      <c r="B45" t="s">
        <v>52</v>
      </c>
      <c r="C45" t="s">
        <v>63</v>
      </c>
    </row>
  </sheetData>
  <mergeCells count="1">
    <mergeCell ref="C8:D8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81A72-C1C0-5943-A29A-ABB4CB6A6893}">
  <sheetPr codeName="Planilha2">
    <tabColor theme="9" tint="0.39997558519241921"/>
    <pageSetUpPr fitToPage="1"/>
  </sheetPr>
  <dimension ref="A3:O151"/>
  <sheetViews>
    <sheetView showGridLines="0" zoomScale="85" zoomScaleNormal="85" zoomScaleSheetLayoutView="55" zoomScalePageLayoutView="80" workbookViewId="0">
      <selection activeCell="E130" sqref="E130:J130"/>
    </sheetView>
  </sheetViews>
  <sheetFormatPr defaultColWidth="10.875" defaultRowHeight="15.75" x14ac:dyDescent="0.25"/>
  <cols>
    <col min="1" max="1" width="38.625" style="109" customWidth="1"/>
    <col min="2" max="2" width="10" style="109" customWidth="1"/>
    <col min="3" max="3" width="15" style="109" customWidth="1"/>
    <col min="4" max="4" width="9.375" style="109" customWidth="1"/>
    <col min="5" max="5" width="11" style="94" bestFit="1" customWidth="1"/>
    <col min="6" max="6" width="10" style="94" bestFit="1" customWidth="1"/>
    <col min="7" max="7" width="11.5" style="94" customWidth="1"/>
    <col min="8" max="8" width="10" style="94" bestFit="1" customWidth="1"/>
    <col min="9" max="9" width="18" style="109" customWidth="1"/>
    <col min="10" max="10" width="65" style="109" customWidth="1"/>
    <col min="11" max="16384" width="10.875" style="109"/>
  </cols>
  <sheetData>
    <row r="3" spans="1:15" x14ac:dyDescent="0.25">
      <c r="A3" s="240"/>
      <c r="B3" s="240"/>
      <c r="C3" s="240"/>
      <c r="D3" s="240"/>
      <c r="E3" s="240"/>
      <c r="F3" s="240"/>
      <c r="G3" s="240"/>
      <c r="H3" s="240"/>
      <c r="I3" s="240"/>
      <c r="J3" s="240"/>
    </row>
    <row r="4" spans="1:15" x14ac:dyDescent="0.25">
      <c r="A4" s="240"/>
      <c r="B4" s="240"/>
      <c r="C4" s="240"/>
      <c r="D4" s="240"/>
      <c r="E4" s="240"/>
      <c r="F4" s="240"/>
      <c r="G4" s="240"/>
      <c r="H4" s="240"/>
      <c r="I4" s="240"/>
      <c r="J4" s="240"/>
    </row>
    <row r="5" spans="1:15" ht="18.75" x14ac:dyDescent="0.25">
      <c r="A5" s="211" t="s">
        <v>23</v>
      </c>
      <c r="B5" s="211"/>
      <c r="C5" s="211"/>
      <c r="D5" s="211"/>
      <c r="E5" s="211"/>
      <c r="F5" s="211"/>
      <c r="G5" s="211"/>
      <c r="H5" s="211"/>
      <c r="I5" s="211"/>
      <c r="J5" s="211"/>
    </row>
    <row r="6" spans="1:15" ht="18.75" x14ac:dyDescent="0.25">
      <c r="A6" s="211" t="s">
        <v>24</v>
      </c>
      <c r="B6" s="211"/>
      <c r="C6" s="211"/>
      <c r="D6" s="211"/>
      <c r="E6" s="211"/>
      <c r="F6" s="211"/>
      <c r="G6" s="211"/>
      <c r="H6" s="211"/>
      <c r="I6" s="211"/>
      <c r="J6" s="211"/>
    </row>
    <row r="7" spans="1:15" ht="20.25" x14ac:dyDescent="0.25">
      <c r="A7" s="241" t="s">
        <v>25</v>
      </c>
      <c r="B7" s="241"/>
      <c r="C7" s="241"/>
      <c r="D7" s="241"/>
      <c r="E7" s="241"/>
      <c r="F7" s="241"/>
      <c r="G7" s="241"/>
      <c r="H7" s="241"/>
      <c r="I7" s="241"/>
      <c r="J7" s="241"/>
    </row>
    <row r="8" spans="1:15" x14ac:dyDescent="0.25">
      <c r="A8" s="240" t="s">
        <v>26</v>
      </c>
      <c r="B8" s="240"/>
      <c r="C8" s="240"/>
      <c r="D8" s="240"/>
      <c r="E8" s="240"/>
      <c r="F8" s="240"/>
      <c r="G8" s="240"/>
      <c r="H8" s="240"/>
      <c r="I8" s="240"/>
      <c r="J8" s="240"/>
    </row>
    <row r="9" spans="1:15" x14ac:dyDescent="0.25">
      <c r="A9" s="240" t="s">
        <v>27</v>
      </c>
      <c r="B9" s="240"/>
      <c r="C9" s="240"/>
      <c r="D9" s="240"/>
      <c r="E9" s="240"/>
      <c r="F9" s="240"/>
      <c r="G9" s="240"/>
      <c r="H9" s="240"/>
      <c r="I9" s="240"/>
      <c r="J9" s="240"/>
    </row>
    <row r="10" spans="1:15" x14ac:dyDescent="0.25">
      <c r="A10" s="240"/>
      <c r="B10" s="240"/>
      <c r="C10" s="240"/>
      <c r="D10" s="240"/>
      <c r="E10" s="240"/>
      <c r="F10" s="240"/>
      <c r="G10" s="240"/>
      <c r="H10" s="240"/>
      <c r="I10" s="240"/>
      <c r="J10" s="240"/>
    </row>
    <row r="11" spans="1:15" ht="20.25" x14ac:dyDescent="0.25">
      <c r="A11" s="241" t="s">
        <v>332</v>
      </c>
      <c r="B11" s="241"/>
      <c r="C11" s="241"/>
      <c r="D11" s="241"/>
      <c r="E11" s="241"/>
      <c r="F11" s="241"/>
      <c r="G11" s="241"/>
      <c r="H11" s="241"/>
      <c r="I11" s="241"/>
      <c r="J11" s="241"/>
    </row>
    <row r="12" spans="1:15" ht="20.25" x14ac:dyDescent="0.25">
      <c r="A12" s="110"/>
      <c r="B12" s="110"/>
      <c r="C12" s="110"/>
      <c r="D12" s="110"/>
      <c r="E12" s="110"/>
      <c r="F12" s="110"/>
      <c r="G12" s="110"/>
      <c r="H12" s="110"/>
      <c r="I12" s="110"/>
      <c r="J12" s="110"/>
    </row>
    <row r="13" spans="1:15" ht="20.25" x14ac:dyDescent="0.25">
      <c r="A13" s="111" t="s">
        <v>232</v>
      </c>
      <c r="B13" s="233" t="str">
        <f>IF(Dados!B17="","",Dados!B17)</f>
        <v/>
      </c>
      <c r="C13" s="233"/>
      <c r="D13" s="233"/>
      <c r="E13" s="233"/>
      <c r="F13" s="233"/>
      <c r="G13" s="233"/>
      <c r="H13" s="233"/>
      <c r="I13" s="110"/>
      <c r="J13" s="110"/>
    </row>
    <row r="14" spans="1:15" ht="20.25" x14ac:dyDescent="0.25">
      <c r="A14" s="111" t="s">
        <v>38</v>
      </c>
      <c r="B14" s="234" t="str">
        <f>IF(Dados!B18="","",Dados!B18)</f>
        <v/>
      </c>
      <c r="C14" s="234"/>
      <c r="D14" s="110"/>
      <c r="E14" s="230" t="s">
        <v>233</v>
      </c>
      <c r="F14" s="230"/>
      <c r="G14" s="229" t="str">
        <f>IF(Dados!B22="","",Dados!B22)</f>
        <v/>
      </c>
      <c r="H14" s="233"/>
      <c r="I14" s="110"/>
      <c r="J14" s="110"/>
    </row>
    <row r="15" spans="1:15" ht="20.25" x14ac:dyDescent="0.25">
      <c r="A15" s="111" t="s">
        <v>234</v>
      </c>
      <c r="B15" s="117" t="str">
        <f>IF(Dados!B30="","",Dados!B30)</f>
        <v/>
      </c>
      <c r="C15" s="111" t="s">
        <v>235</v>
      </c>
      <c r="D15" s="116" t="str">
        <f>IF(Dados!B31="","",Dados!B31)</f>
        <v/>
      </c>
      <c r="E15" s="110"/>
      <c r="F15" s="230" t="s">
        <v>236</v>
      </c>
      <c r="G15" s="230"/>
      <c r="H15" s="233"/>
      <c r="I15" s="233"/>
      <c r="J15" s="233"/>
    </row>
    <row r="16" spans="1:15" ht="20.100000000000001" customHeight="1" x14ac:dyDescent="0.25">
      <c r="A16" s="111" t="s">
        <v>237</v>
      </c>
      <c r="B16" s="229" t="str">
        <f>IF(Dados!B23="","",Dados!B23)</f>
        <v/>
      </c>
      <c r="C16" s="229"/>
      <c r="D16" s="229"/>
      <c r="E16" s="229"/>
      <c r="F16" s="229"/>
      <c r="G16" s="230" t="s">
        <v>238</v>
      </c>
      <c r="H16" s="230"/>
      <c r="I16" s="233" t="str">
        <f>IF(Dados!B53="","",Dados!B53)</f>
        <v/>
      </c>
      <c r="J16" s="233"/>
      <c r="O16"/>
    </row>
    <row r="17" spans="1:10" ht="20.25" x14ac:dyDescent="0.25">
      <c r="A17" s="111"/>
      <c r="B17" s="112"/>
      <c r="C17" s="110"/>
      <c r="D17" s="110"/>
      <c r="E17" s="110"/>
      <c r="F17" s="110"/>
      <c r="G17" s="110"/>
      <c r="H17" s="110"/>
      <c r="I17" s="110"/>
      <c r="J17" s="110"/>
    </row>
    <row r="18" spans="1:10" ht="20.25" x14ac:dyDescent="0.25">
      <c r="A18" s="111" t="s">
        <v>239</v>
      </c>
      <c r="B18" s="231" t="str">
        <f>IF(Dados!B28="","",Dados!B28)</f>
        <v/>
      </c>
      <c r="C18" s="231"/>
      <c r="D18" s="110" t="s">
        <v>240</v>
      </c>
      <c r="E18" s="231" t="str">
        <f>IF(Dados!B29="","",Dados!B29)</f>
        <v/>
      </c>
      <c r="F18" s="232"/>
      <c r="G18" s="232"/>
      <c r="H18" s="110"/>
      <c r="I18" s="110"/>
      <c r="J18" s="110"/>
    </row>
    <row r="19" spans="1:10" ht="20.25" x14ac:dyDescent="0.25">
      <c r="A19" s="241"/>
      <c r="B19" s="241"/>
      <c r="C19" s="241"/>
      <c r="D19" s="241"/>
      <c r="E19" s="241"/>
      <c r="F19" s="241"/>
      <c r="G19" s="241"/>
      <c r="H19" s="241"/>
      <c r="I19" s="241"/>
      <c r="J19" s="241"/>
    </row>
    <row r="20" spans="1:10" ht="18.75" x14ac:dyDescent="0.25">
      <c r="A20" s="211"/>
      <c r="B20" s="211"/>
      <c r="E20" s="109"/>
      <c r="F20" s="109"/>
      <c r="G20" s="109"/>
      <c r="H20" s="109"/>
    </row>
    <row r="21" spans="1:10" ht="16.5" thickBot="1" x14ac:dyDescent="0.3">
      <c r="E21" s="109"/>
      <c r="F21" s="109"/>
      <c r="G21" s="109"/>
      <c r="H21" s="109"/>
    </row>
    <row r="22" spans="1:10" ht="21" thickBot="1" x14ac:dyDescent="0.3">
      <c r="A22" s="242" t="s">
        <v>212</v>
      </c>
      <c r="B22" s="243"/>
      <c r="C22" s="243"/>
      <c r="D22" s="243"/>
      <c r="E22" s="243"/>
      <c r="F22" s="243"/>
      <c r="G22" s="243"/>
      <c r="H22" s="243"/>
      <c r="I22" s="243"/>
      <c r="J22" s="244"/>
    </row>
    <row r="23" spans="1:10" ht="16.5" thickBot="1" x14ac:dyDescent="0.3">
      <c r="A23" s="240"/>
      <c r="B23" s="240"/>
      <c r="C23" s="240"/>
      <c r="D23" s="240"/>
      <c r="E23" s="240"/>
      <c r="F23" s="240"/>
      <c r="G23" s="240"/>
      <c r="H23" s="240"/>
      <c r="I23" s="240"/>
      <c r="J23" s="240"/>
    </row>
    <row r="24" spans="1:10" ht="19.5" thickBot="1" x14ac:dyDescent="0.3">
      <c r="A24" s="215" t="s">
        <v>120</v>
      </c>
      <c r="B24" s="216"/>
      <c r="C24" s="216"/>
      <c r="D24" s="216"/>
      <c r="E24" s="216"/>
      <c r="F24" s="216"/>
      <c r="G24" s="216"/>
      <c r="H24" s="216"/>
      <c r="I24" s="216"/>
      <c r="J24" s="217"/>
    </row>
    <row r="25" spans="1:10" ht="36.950000000000003" customHeight="1" thickBot="1" x14ac:dyDescent="0.3">
      <c r="A25" s="235" t="s">
        <v>0</v>
      </c>
      <c r="B25" s="235" t="s">
        <v>110</v>
      </c>
      <c r="C25" s="220"/>
      <c r="D25" s="220" t="s">
        <v>3</v>
      </c>
      <c r="E25" s="227" t="s">
        <v>18</v>
      </c>
      <c r="F25" s="228"/>
      <c r="G25" s="227" t="s">
        <v>19</v>
      </c>
      <c r="H25" s="228"/>
      <c r="I25" s="220" t="s">
        <v>327</v>
      </c>
      <c r="J25" s="218" t="s">
        <v>16</v>
      </c>
    </row>
    <row r="26" spans="1:10" ht="32.25" thickBot="1" x14ac:dyDescent="0.3">
      <c r="A26" s="236"/>
      <c r="B26" s="236"/>
      <c r="C26" s="221"/>
      <c r="D26" s="221"/>
      <c r="E26" s="174" t="s">
        <v>6</v>
      </c>
      <c r="F26" s="175" t="s">
        <v>4</v>
      </c>
      <c r="G26" s="174" t="s">
        <v>7</v>
      </c>
      <c r="H26" s="175" t="s">
        <v>5</v>
      </c>
      <c r="I26" s="221"/>
      <c r="J26" s="219"/>
    </row>
    <row r="27" spans="1:10" x14ac:dyDescent="0.25">
      <c r="A27" s="3" t="s">
        <v>95</v>
      </c>
      <c r="B27" s="5">
        <v>2</v>
      </c>
      <c r="C27" s="79" t="s">
        <v>111</v>
      </c>
      <c r="D27" s="4" t="s">
        <v>200</v>
      </c>
      <c r="E27" s="18"/>
      <c r="F27" s="13" t="str">
        <f t="shared" ref="F27:F40" si="0">IF(E27="","",IF(E27*$B27&lt;=$D27,E27*$B27,$D27))</f>
        <v/>
      </c>
      <c r="G27" s="18"/>
      <c r="H27" s="13" t="str">
        <f t="shared" ref="H27:H40" si="1">IF(G27="","",IF(G27*$B27&lt;=$D27,G27*$B27,$D27))</f>
        <v/>
      </c>
      <c r="I27" s="14"/>
      <c r="J27" s="91"/>
    </row>
    <row r="28" spans="1:10" ht="31.5" x14ac:dyDescent="0.25">
      <c r="A28" s="6" t="s">
        <v>96</v>
      </c>
      <c r="B28" s="8">
        <v>10</v>
      </c>
      <c r="C28" s="80" t="s">
        <v>112</v>
      </c>
      <c r="D28" s="7">
        <v>10</v>
      </c>
      <c r="E28" s="19"/>
      <c r="F28" s="13" t="str">
        <f t="shared" si="0"/>
        <v/>
      </c>
      <c r="G28" s="19"/>
      <c r="H28" s="13" t="str">
        <f t="shared" si="1"/>
        <v/>
      </c>
      <c r="I28" s="15"/>
      <c r="J28" s="92"/>
    </row>
    <row r="29" spans="1:10" x14ac:dyDescent="0.25">
      <c r="A29" s="6" t="s">
        <v>97</v>
      </c>
      <c r="B29" s="8">
        <v>15</v>
      </c>
      <c r="C29" s="80" t="s">
        <v>112</v>
      </c>
      <c r="D29" s="7">
        <v>15</v>
      </c>
      <c r="E29" s="19"/>
      <c r="F29" s="13" t="str">
        <f t="shared" si="0"/>
        <v/>
      </c>
      <c r="G29" s="19"/>
      <c r="H29" s="13" t="str">
        <f t="shared" si="1"/>
        <v/>
      </c>
      <c r="I29" s="15"/>
      <c r="J29" s="92"/>
    </row>
    <row r="30" spans="1:10" x14ac:dyDescent="0.25">
      <c r="A30" s="6" t="s">
        <v>98</v>
      </c>
      <c r="B30" s="8">
        <v>15</v>
      </c>
      <c r="C30" s="80" t="s">
        <v>113</v>
      </c>
      <c r="D30" s="7">
        <v>15</v>
      </c>
      <c r="E30" s="19"/>
      <c r="F30" s="13" t="str">
        <f t="shared" si="0"/>
        <v/>
      </c>
      <c r="G30" s="19"/>
      <c r="H30" s="13" t="str">
        <f t="shared" si="1"/>
        <v/>
      </c>
      <c r="I30" s="15"/>
      <c r="J30" s="92"/>
    </row>
    <row r="31" spans="1:10" x14ac:dyDescent="0.25">
      <c r="A31" s="6" t="s">
        <v>1</v>
      </c>
      <c r="B31" s="8">
        <v>30</v>
      </c>
      <c r="C31" s="80" t="s">
        <v>114</v>
      </c>
      <c r="D31" s="7">
        <v>30</v>
      </c>
      <c r="E31" s="19"/>
      <c r="F31" s="13" t="str">
        <f t="shared" si="0"/>
        <v/>
      </c>
      <c r="G31" s="19"/>
      <c r="H31" s="13" t="str">
        <f t="shared" si="1"/>
        <v/>
      </c>
      <c r="I31" s="15"/>
      <c r="J31" s="92"/>
    </row>
    <row r="32" spans="1:10" x14ac:dyDescent="0.25">
      <c r="A32" s="6" t="s">
        <v>99</v>
      </c>
      <c r="B32" s="8">
        <v>20</v>
      </c>
      <c r="C32" s="80" t="s">
        <v>113</v>
      </c>
      <c r="D32" s="7">
        <v>20</v>
      </c>
      <c r="E32" s="19"/>
      <c r="F32" s="13" t="str">
        <f t="shared" si="0"/>
        <v/>
      </c>
      <c r="G32" s="19"/>
      <c r="H32" s="13" t="str">
        <f t="shared" si="1"/>
        <v/>
      </c>
      <c r="I32" s="15"/>
      <c r="J32" s="92"/>
    </row>
    <row r="33" spans="1:10" x14ac:dyDescent="0.25">
      <c r="A33" s="6" t="s">
        <v>2</v>
      </c>
      <c r="B33" s="8">
        <v>40</v>
      </c>
      <c r="C33" s="80" t="s">
        <v>114</v>
      </c>
      <c r="D33" s="7">
        <v>40</v>
      </c>
      <c r="E33" s="19"/>
      <c r="F33" s="13" t="str">
        <f t="shared" si="0"/>
        <v/>
      </c>
      <c r="G33" s="19"/>
      <c r="H33" s="13" t="str">
        <f t="shared" si="1"/>
        <v/>
      </c>
      <c r="I33" s="15"/>
      <c r="J33" s="92"/>
    </row>
    <row r="34" spans="1:10" x14ac:dyDescent="0.25">
      <c r="A34" s="6" t="s">
        <v>100</v>
      </c>
      <c r="B34" s="8">
        <v>20</v>
      </c>
      <c r="C34" s="80" t="s">
        <v>115</v>
      </c>
      <c r="D34" s="7">
        <v>20</v>
      </c>
      <c r="E34" s="19"/>
      <c r="F34" s="13" t="str">
        <f t="shared" si="0"/>
        <v/>
      </c>
      <c r="G34" s="19"/>
      <c r="H34" s="13" t="str">
        <f t="shared" si="1"/>
        <v/>
      </c>
      <c r="I34" s="15"/>
      <c r="J34" s="92"/>
    </row>
    <row r="35" spans="1:10" x14ac:dyDescent="0.25">
      <c r="A35" s="6" t="s">
        <v>101</v>
      </c>
      <c r="B35" s="8">
        <v>15</v>
      </c>
      <c r="C35" s="80" t="s">
        <v>114</v>
      </c>
      <c r="D35" s="7">
        <v>15</v>
      </c>
      <c r="E35" s="19"/>
      <c r="F35" s="13" t="str">
        <f t="shared" si="0"/>
        <v/>
      </c>
      <c r="G35" s="19"/>
      <c r="H35" s="13" t="str">
        <f t="shared" si="1"/>
        <v/>
      </c>
      <c r="I35" s="15"/>
      <c r="J35" s="92"/>
    </row>
    <row r="36" spans="1:10" ht="47.25" x14ac:dyDescent="0.25">
      <c r="A36" s="6" t="s">
        <v>102</v>
      </c>
      <c r="B36" s="8">
        <v>2</v>
      </c>
      <c r="C36" s="80" t="s">
        <v>116</v>
      </c>
      <c r="D36" s="7">
        <v>20</v>
      </c>
      <c r="E36" s="19"/>
      <c r="F36" s="13"/>
      <c r="G36" s="19"/>
      <c r="H36" s="13"/>
      <c r="I36" s="15"/>
      <c r="J36" s="92"/>
    </row>
    <row r="37" spans="1:10" ht="31.5" x14ac:dyDescent="0.25">
      <c r="A37" s="6" t="s">
        <v>103</v>
      </c>
      <c r="B37" s="8">
        <v>2</v>
      </c>
      <c r="C37" s="80" t="s">
        <v>118</v>
      </c>
      <c r="D37" s="7">
        <v>20</v>
      </c>
      <c r="E37" s="19"/>
      <c r="F37" s="13"/>
      <c r="G37" s="19"/>
      <c r="H37" s="13"/>
      <c r="I37" s="15"/>
      <c r="J37" s="92"/>
    </row>
    <row r="38" spans="1:10" x14ac:dyDescent="0.25">
      <c r="A38" s="6" t="s">
        <v>104</v>
      </c>
      <c r="B38" s="8">
        <v>2</v>
      </c>
      <c r="C38" s="80" t="s">
        <v>112</v>
      </c>
      <c r="D38" s="7">
        <v>10</v>
      </c>
      <c r="E38" s="19"/>
      <c r="F38" s="13"/>
      <c r="G38" s="19"/>
      <c r="H38" s="13"/>
      <c r="I38" s="15"/>
      <c r="J38" s="92"/>
    </row>
    <row r="39" spans="1:10" ht="31.5" x14ac:dyDescent="0.25">
      <c r="A39" s="6" t="s">
        <v>105</v>
      </c>
      <c r="B39" s="8">
        <v>2</v>
      </c>
      <c r="C39" s="80" t="s">
        <v>119</v>
      </c>
      <c r="D39" s="7">
        <v>20</v>
      </c>
      <c r="E39" s="19"/>
      <c r="F39" s="13"/>
      <c r="G39" s="19"/>
      <c r="H39" s="13"/>
      <c r="I39" s="15"/>
      <c r="J39" s="92"/>
    </row>
    <row r="40" spans="1:10" ht="31.5" x14ac:dyDescent="0.25">
      <c r="A40" s="6" t="s">
        <v>106</v>
      </c>
      <c r="B40" s="8">
        <v>7</v>
      </c>
      <c r="C40" s="80" t="s">
        <v>117</v>
      </c>
      <c r="D40" s="7">
        <v>14</v>
      </c>
      <c r="E40" s="19"/>
      <c r="F40" s="13"/>
      <c r="G40" s="19"/>
      <c r="H40" s="13"/>
      <c r="I40" s="15"/>
      <c r="J40" s="92"/>
    </row>
    <row r="41" spans="1:10" ht="32.25" thickBot="1" x14ac:dyDescent="0.3">
      <c r="A41" s="24" t="s">
        <v>107</v>
      </c>
      <c r="B41" s="12" t="s">
        <v>9</v>
      </c>
      <c r="C41" s="81" t="s">
        <v>9</v>
      </c>
      <c r="D41" s="11">
        <v>10</v>
      </c>
      <c r="E41" s="173" t="s">
        <v>9</v>
      </c>
      <c r="F41" s="88"/>
      <c r="G41" s="173" t="s">
        <v>9</v>
      </c>
      <c r="H41" s="88"/>
      <c r="I41" s="16"/>
      <c r="J41" s="93"/>
    </row>
    <row r="42" spans="1:10" ht="15.95" customHeight="1" thickBot="1" x14ac:dyDescent="0.3">
      <c r="A42" s="212" t="s">
        <v>8</v>
      </c>
      <c r="B42" s="213"/>
      <c r="C42" s="213"/>
      <c r="D42" s="214"/>
      <c r="E42" s="222">
        <f>SUM(F27:F41)</f>
        <v>0</v>
      </c>
      <c r="F42" s="223"/>
      <c r="G42" s="222">
        <f>SUM(H27:H41)</f>
        <v>0</v>
      </c>
      <c r="H42" s="223"/>
      <c r="I42" s="224"/>
      <c r="J42" s="224"/>
    </row>
    <row r="43" spans="1:10" x14ac:dyDescent="0.25">
      <c r="A43" s="113" t="s">
        <v>108</v>
      </c>
      <c r="B43" s="113"/>
      <c r="C43" s="113"/>
      <c r="D43" s="113"/>
      <c r="E43" s="113"/>
      <c r="F43" s="113"/>
      <c r="G43" s="113"/>
      <c r="H43" s="113"/>
      <c r="I43" s="113"/>
      <c r="J43" s="113"/>
    </row>
    <row r="44" spans="1:10" x14ac:dyDescent="0.25">
      <c r="A44" s="113" t="s">
        <v>109</v>
      </c>
      <c r="B44" s="113"/>
      <c r="C44" s="113"/>
      <c r="D44" s="113"/>
      <c r="E44" s="113"/>
      <c r="F44" s="113"/>
      <c r="G44" s="113"/>
      <c r="H44" s="113"/>
      <c r="I44" s="113"/>
      <c r="J44" s="113"/>
    </row>
    <row r="45" spans="1:10" ht="16.5" thickBot="1" x14ac:dyDescent="0.3"/>
    <row r="46" spans="1:10" ht="19.5" thickBot="1" x14ac:dyDescent="0.3">
      <c r="A46" s="215" t="s">
        <v>121</v>
      </c>
      <c r="B46" s="216"/>
      <c r="C46" s="216"/>
      <c r="D46" s="216"/>
      <c r="E46" s="216"/>
      <c r="F46" s="216"/>
      <c r="G46" s="216"/>
      <c r="H46" s="216"/>
      <c r="I46" s="216"/>
      <c r="J46" s="217"/>
    </row>
    <row r="47" spans="1:10" ht="36.950000000000003" customHeight="1" thickBot="1" x14ac:dyDescent="0.3">
      <c r="A47" s="225" t="s">
        <v>0</v>
      </c>
      <c r="B47" s="235" t="s">
        <v>110</v>
      </c>
      <c r="C47" s="220"/>
      <c r="D47" s="220" t="s">
        <v>3</v>
      </c>
      <c r="E47" s="227" t="s">
        <v>18</v>
      </c>
      <c r="F47" s="228"/>
      <c r="G47" s="227" t="s">
        <v>19</v>
      </c>
      <c r="H47" s="228"/>
      <c r="I47" s="220" t="s">
        <v>17</v>
      </c>
      <c r="J47" s="218" t="s">
        <v>16</v>
      </c>
    </row>
    <row r="48" spans="1:10" ht="32.25" thickBot="1" x14ac:dyDescent="0.3">
      <c r="A48" s="226"/>
      <c r="B48" s="236"/>
      <c r="C48" s="221"/>
      <c r="D48" s="221"/>
      <c r="E48" s="174" t="s">
        <v>6</v>
      </c>
      <c r="F48" s="175" t="s">
        <v>4</v>
      </c>
      <c r="G48" s="174" t="s">
        <v>7</v>
      </c>
      <c r="H48" s="175" t="s">
        <v>5</v>
      </c>
      <c r="I48" s="221"/>
      <c r="J48" s="219"/>
    </row>
    <row r="49" spans="1:10" ht="47.25" x14ac:dyDescent="0.25">
      <c r="A49" s="20" t="s">
        <v>122</v>
      </c>
      <c r="B49" s="22">
        <v>20</v>
      </c>
      <c r="C49" s="82" t="s">
        <v>123</v>
      </c>
      <c r="D49" s="21">
        <v>80</v>
      </c>
      <c r="E49" s="18"/>
      <c r="F49" s="13"/>
      <c r="G49" s="18"/>
      <c r="H49" s="13" t="str">
        <f t="shared" ref="H49:H57" si="2">IF(G49="","",IF(G49*$B49&lt;=$D49,G49*$B49,$D49))</f>
        <v/>
      </c>
      <c r="I49" s="23"/>
      <c r="J49" s="95"/>
    </row>
    <row r="50" spans="1:10" ht="47.25" x14ac:dyDescent="0.25">
      <c r="A50" s="6" t="s">
        <v>124</v>
      </c>
      <c r="B50" s="8">
        <v>10</v>
      </c>
      <c r="C50" s="80" t="s">
        <v>123</v>
      </c>
      <c r="D50" s="7">
        <v>40</v>
      </c>
      <c r="E50" s="18"/>
      <c r="F50" s="13"/>
      <c r="G50" s="18"/>
      <c r="H50" s="13" t="str">
        <f t="shared" si="2"/>
        <v/>
      </c>
      <c r="I50" s="15"/>
      <c r="J50" s="92"/>
    </row>
    <row r="51" spans="1:10" ht="31.5" x14ac:dyDescent="0.25">
      <c r="A51" s="6" t="s">
        <v>125</v>
      </c>
      <c r="B51" s="8">
        <v>10</v>
      </c>
      <c r="C51" s="80" t="s">
        <v>126</v>
      </c>
      <c r="D51" s="7">
        <v>20</v>
      </c>
      <c r="E51" s="18"/>
      <c r="F51" s="13"/>
      <c r="G51" s="18"/>
      <c r="H51" s="13" t="str">
        <f t="shared" si="2"/>
        <v/>
      </c>
      <c r="I51" s="15"/>
      <c r="J51" s="92"/>
    </row>
    <row r="52" spans="1:10" ht="31.5" x14ac:dyDescent="0.25">
      <c r="A52" s="6" t="s">
        <v>127</v>
      </c>
      <c r="B52" s="8">
        <v>5</v>
      </c>
      <c r="C52" s="80" t="s">
        <v>126</v>
      </c>
      <c r="D52" s="7">
        <v>20</v>
      </c>
      <c r="E52" s="18"/>
      <c r="F52" s="13"/>
      <c r="G52" s="18"/>
      <c r="H52" s="13" t="str">
        <f t="shared" si="2"/>
        <v/>
      </c>
      <c r="I52" s="15"/>
      <c r="J52" s="92"/>
    </row>
    <row r="53" spans="1:10" x14ac:dyDescent="0.25">
      <c r="A53" s="6" t="s">
        <v>128</v>
      </c>
      <c r="B53" s="8">
        <v>2</v>
      </c>
      <c r="C53" s="80" t="s">
        <v>123</v>
      </c>
      <c r="D53" s="7">
        <v>20</v>
      </c>
      <c r="E53" s="18"/>
      <c r="F53" s="13"/>
      <c r="G53" s="18"/>
      <c r="H53" s="13" t="str">
        <f t="shared" si="2"/>
        <v/>
      </c>
      <c r="I53" s="15"/>
      <c r="J53" s="92"/>
    </row>
    <row r="54" spans="1:10" ht="31.5" x14ac:dyDescent="0.25">
      <c r="A54" s="6" t="s">
        <v>129</v>
      </c>
      <c r="B54" s="8">
        <v>40</v>
      </c>
      <c r="C54" s="80" t="s">
        <v>130</v>
      </c>
      <c r="D54" s="7">
        <v>80</v>
      </c>
      <c r="E54" s="18"/>
      <c r="F54" s="13"/>
      <c r="G54" s="18"/>
      <c r="H54" s="13" t="str">
        <f t="shared" si="2"/>
        <v/>
      </c>
      <c r="I54" s="15"/>
      <c r="J54" s="92"/>
    </row>
    <row r="55" spans="1:10" ht="31.5" x14ac:dyDescent="0.25">
      <c r="A55" s="6" t="s">
        <v>131</v>
      </c>
      <c r="B55" s="8">
        <v>20</v>
      </c>
      <c r="C55" s="80" t="s">
        <v>130</v>
      </c>
      <c r="D55" s="7">
        <v>40</v>
      </c>
      <c r="E55" s="18"/>
      <c r="F55" s="13"/>
      <c r="G55" s="18"/>
      <c r="H55" s="13" t="str">
        <f t="shared" si="2"/>
        <v/>
      </c>
      <c r="I55" s="15"/>
      <c r="J55" s="92"/>
    </row>
    <row r="56" spans="1:10" ht="31.5" x14ac:dyDescent="0.25">
      <c r="A56" s="85" t="s">
        <v>132</v>
      </c>
      <c r="B56" s="87">
        <v>10</v>
      </c>
      <c r="C56" s="81" t="s">
        <v>133</v>
      </c>
      <c r="D56" s="86">
        <v>20</v>
      </c>
      <c r="E56" s="18"/>
      <c r="F56" s="13"/>
      <c r="G56" s="18"/>
      <c r="H56" s="13" t="str">
        <f t="shared" si="2"/>
        <v/>
      </c>
      <c r="I56" s="89"/>
      <c r="J56" s="96"/>
    </row>
    <row r="57" spans="1:10" ht="31.5" x14ac:dyDescent="0.25">
      <c r="A57" s="85" t="s">
        <v>134</v>
      </c>
      <c r="B57" s="87">
        <v>5</v>
      </c>
      <c r="C57" s="81" t="s">
        <v>133</v>
      </c>
      <c r="D57" s="86">
        <v>10</v>
      </c>
      <c r="E57" s="18"/>
      <c r="F57" s="13" t="str">
        <f t="shared" ref="F49:F57" si="3">IF(E57="","",IF(E57*$B57&lt;=$D57,E57*$B57,$D57))</f>
        <v/>
      </c>
      <c r="G57" s="18"/>
      <c r="H57" s="13" t="str">
        <f t="shared" si="2"/>
        <v/>
      </c>
      <c r="I57" s="89"/>
      <c r="J57" s="96"/>
    </row>
    <row r="58" spans="1:10" ht="47.25" x14ac:dyDescent="0.25">
      <c r="A58" s="85" t="s">
        <v>135</v>
      </c>
      <c r="B58" s="87" t="s">
        <v>9</v>
      </c>
      <c r="C58" s="81" t="s">
        <v>9</v>
      </c>
      <c r="D58" s="86" t="s">
        <v>200</v>
      </c>
      <c r="E58" s="176" t="s">
        <v>9</v>
      </c>
      <c r="F58" s="13" t="s">
        <v>9</v>
      </c>
      <c r="G58" s="176" t="s">
        <v>9</v>
      </c>
      <c r="H58" s="13" t="s">
        <v>9</v>
      </c>
      <c r="I58" s="89"/>
      <c r="J58" s="96"/>
    </row>
    <row r="59" spans="1:10" x14ac:dyDescent="0.25">
      <c r="A59" s="85" t="s">
        <v>137</v>
      </c>
      <c r="B59" s="87">
        <v>5</v>
      </c>
      <c r="C59" s="81" t="s">
        <v>136</v>
      </c>
      <c r="D59" s="86">
        <v>20</v>
      </c>
      <c r="E59" s="18"/>
      <c r="F59" s="13" t="str">
        <f t="shared" ref="F59:F71" si="4">IF(E59="","",IF(E59*$B59&lt;=$D59,E59*$B59,$D59))</f>
        <v/>
      </c>
      <c r="G59" s="18"/>
      <c r="H59" s="13" t="str">
        <f t="shared" ref="H59:H71" si="5">IF(G59="","",IF(G59*$B59&lt;=$D59,G59*$B59,$D59))</f>
        <v/>
      </c>
      <c r="I59" s="89"/>
      <c r="J59" s="96"/>
    </row>
    <row r="60" spans="1:10" ht="31.5" x14ac:dyDescent="0.25">
      <c r="A60" s="85" t="s">
        <v>138</v>
      </c>
      <c r="B60" s="87">
        <v>2</v>
      </c>
      <c r="C60" s="81" t="s">
        <v>139</v>
      </c>
      <c r="D60" s="86">
        <v>8</v>
      </c>
      <c r="E60" s="18"/>
      <c r="F60" s="13" t="str">
        <f t="shared" si="4"/>
        <v/>
      </c>
      <c r="G60" s="18"/>
      <c r="H60" s="13" t="str">
        <f t="shared" si="5"/>
        <v/>
      </c>
      <c r="I60" s="89"/>
      <c r="J60" s="96"/>
    </row>
    <row r="61" spans="1:10" ht="31.5" x14ac:dyDescent="0.25">
      <c r="A61" s="85" t="s">
        <v>140</v>
      </c>
      <c r="B61" s="87">
        <v>5</v>
      </c>
      <c r="C61" s="81" t="s">
        <v>141</v>
      </c>
      <c r="D61" s="86">
        <v>20</v>
      </c>
      <c r="E61" s="18"/>
      <c r="F61" s="13" t="str">
        <f t="shared" si="4"/>
        <v/>
      </c>
      <c r="G61" s="18"/>
      <c r="H61" s="13" t="str">
        <f t="shared" si="5"/>
        <v/>
      </c>
      <c r="I61" s="89"/>
      <c r="J61" s="96"/>
    </row>
    <row r="62" spans="1:10" x14ac:dyDescent="0.25">
      <c r="A62" s="85" t="s">
        <v>142</v>
      </c>
      <c r="B62" s="87">
        <v>4</v>
      </c>
      <c r="C62" s="81" t="s">
        <v>116</v>
      </c>
      <c r="D62" s="86">
        <v>16</v>
      </c>
      <c r="E62" s="18"/>
      <c r="F62" s="13" t="str">
        <f t="shared" si="4"/>
        <v/>
      </c>
      <c r="G62" s="18"/>
      <c r="H62" s="13" t="str">
        <f t="shared" si="5"/>
        <v/>
      </c>
      <c r="I62" s="89"/>
      <c r="J62" s="96"/>
    </row>
    <row r="63" spans="1:10" ht="31.5" x14ac:dyDescent="0.25">
      <c r="A63" s="85" t="s">
        <v>169</v>
      </c>
      <c r="B63" s="87">
        <v>2</v>
      </c>
      <c r="C63" s="81" t="s">
        <v>143</v>
      </c>
      <c r="D63" s="86">
        <v>8</v>
      </c>
      <c r="E63" s="18"/>
      <c r="F63" s="13" t="str">
        <f t="shared" si="4"/>
        <v/>
      </c>
      <c r="G63" s="18"/>
      <c r="H63" s="13" t="str">
        <f t="shared" si="5"/>
        <v/>
      </c>
      <c r="I63" s="89"/>
      <c r="J63" s="96"/>
    </row>
    <row r="64" spans="1:10" ht="31.5" x14ac:dyDescent="0.25">
      <c r="A64" s="85" t="s">
        <v>144</v>
      </c>
      <c r="B64" s="87">
        <v>2</v>
      </c>
      <c r="C64" s="81" t="s">
        <v>116</v>
      </c>
      <c r="D64" s="86">
        <v>8</v>
      </c>
      <c r="E64" s="18"/>
      <c r="F64" s="13"/>
      <c r="G64" s="18"/>
      <c r="H64" s="13"/>
      <c r="I64" s="89"/>
      <c r="J64" s="96"/>
    </row>
    <row r="65" spans="1:10" ht="31.5" x14ac:dyDescent="0.25">
      <c r="A65" s="85" t="s">
        <v>145</v>
      </c>
      <c r="B65" s="87">
        <v>10</v>
      </c>
      <c r="C65" s="81" t="s">
        <v>123</v>
      </c>
      <c r="D65" s="86">
        <v>40</v>
      </c>
      <c r="E65" s="18"/>
      <c r="F65" s="13" t="str">
        <f t="shared" si="4"/>
        <v/>
      </c>
      <c r="G65" s="18"/>
      <c r="H65" s="13" t="str">
        <f t="shared" si="5"/>
        <v/>
      </c>
      <c r="I65" s="89"/>
      <c r="J65" s="96"/>
    </row>
    <row r="66" spans="1:10" ht="31.5" x14ac:dyDescent="0.25">
      <c r="A66" s="85" t="s">
        <v>146</v>
      </c>
      <c r="B66" s="87">
        <v>2</v>
      </c>
      <c r="C66" s="81" t="s">
        <v>147</v>
      </c>
      <c r="D66" s="86">
        <v>20</v>
      </c>
      <c r="E66" s="18"/>
      <c r="F66" s="13" t="str">
        <f t="shared" si="4"/>
        <v/>
      </c>
      <c r="G66" s="18"/>
      <c r="H66" s="13" t="str">
        <f t="shared" si="5"/>
        <v/>
      </c>
      <c r="I66" s="89"/>
      <c r="J66" s="96"/>
    </row>
    <row r="67" spans="1:10" ht="31.5" x14ac:dyDescent="0.25">
      <c r="A67" s="85" t="s">
        <v>148</v>
      </c>
      <c r="B67" s="87">
        <v>1</v>
      </c>
      <c r="C67" s="81" t="s">
        <v>149</v>
      </c>
      <c r="D67" s="86">
        <v>10</v>
      </c>
      <c r="E67" s="18"/>
      <c r="F67" s="13" t="str">
        <f t="shared" si="4"/>
        <v/>
      </c>
      <c r="G67" s="18"/>
      <c r="H67" s="13" t="str">
        <f t="shared" si="5"/>
        <v/>
      </c>
      <c r="I67" s="89"/>
      <c r="J67" s="96"/>
    </row>
    <row r="68" spans="1:10" ht="63" x14ac:dyDescent="0.25">
      <c r="A68" s="85" t="s">
        <v>154</v>
      </c>
      <c r="B68" s="87">
        <v>2</v>
      </c>
      <c r="C68" s="81" t="s">
        <v>141</v>
      </c>
      <c r="D68" s="86">
        <v>4</v>
      </c>
      <c r="E68" s="18"/>
      <c r="F68" s="13" t="str">
        <f t="shared" si="4"/>
        <v/>
      </c>
      <c r="G68" s="18"/>
      <c r="H68" s="13" t="str">
        <f t="shared" si="5"/>
        <v/>
      </c>
      <c r="I68" s="89"/>
      <c r="J68" s="96"/>
    </row>
    <row r="69" spans="1:10" ht="31.5" x14ac:dyDescent="0.25">
      <c r="A69" s="85" t="s">
        <v>155</v>
      </c>
      <c r="B69" s="87">
        <v>4</v>
      </c>
      <c r="C69" s="81" t="s">
        <v>139</v>
      </c>
      <c r="D69" s="86">
        <v>20</v>
      </c>
      <c r="E69" s="18"/>
      <c r="F69" s="13" t="str">
        <f t="shared" si="4"/>
        <v/>
      </c>
      <c r="G69" s="18"/>
      <c r="H69" s="13" t="str">
        <f t="shared" si="5"/>
        <v/>
      </c>
      <c r="I69" s="89"/>
      <c r="J69" s="96"/>
    </row>
    <row r="70" spans="1:10" x14ac:dyDescent="0.25">
      <c r="A70" s="85" t="s">
        <v>156</v>
      </c>
      <c r="B70" s="87">
        <v>20</v>
      </c>
      <c r="C70" s="81" t="s">
        <v>150</v>
      </c>
      <c r="D70" s="86">
        <v>80</v>
      </c>
      <c r="E70" s="18"/>
      <c r="F70" s="13" t="str">
        <f t="shared" si="4"/>
        <v/>
      </c>
      <c r="G70" s="18"/>
      <c r="H70" s="13" t="str">
        <f t="shared" si="5"/>
        <v/>
      </c>
      <c r="I70" s="89"/>
      <c r="J70" s="96"/>
    </row>
    <row r="71" spans="1:10" ht="47.25" x14ac:dyDescent="0.25">
      <c r="A71" s="85" t="s">
        <v>157</v>
      </c>
      <c r="B71" s="87">
        <v>2</v>
      </c>
      <c r="C71" s="81" t="s">
        <v>139</v>
      </c>
      <c r="D71" s="86">
        <v>20</v>
      </c>
      <c r="E71" s="18"/>
      <c r="F71" s="13" t="str">
        <f t="shared" si="4"/>
        <v/>
      </c>
      <c r="G71" s="18"/>
      <c r="H71" s="13" t="str">
        <f t="shared" si="5"/>
        <v/>
      </c>
      <c r="I71" s="89"/>
      <c r="J71" s="96"/>
    </row>
    <row r="72" spans="1:10" ht="31.5" x14ac:dyDescent="0.25">
      <c r="A72" s="85" t="s">
        <v>158</v>
      </c>
      <c r="B72" s="87" t="s">
        <v>151</v>
      </c>
      <c r="C72" s="81" t="s">
        <v>141</v>
      </c>
      <c r="D72" s="86">
        <v>20</v>
      </c>
      <c r="E72" s="18"/>
      <c r="F72" s="17"/>
      <c r="G72" s="18"/>
      <c r="H72" s="17"/>
      <c r="I72" s="89"/>
      <c r="J72" s="96"/>
    </row>
    <row r="73" spans="1:10" ht="31.5" x14ac:dyDescent="0.25">
      <c r="A73" s="85" t="s">
        <v>159</v>
      </c>
      <c r="B73" s="87">
        <v>10</v>
      </c>
      <c r="C73" s="81" t="s">
        <v>136</v>
      </c>
      <c r="D73" s="86">
        <v>20</v>
      </c>
      <c r="E73" s="18"/>
      <c r="F73" s="13" t="str">
        <f t="shared" ref="F73:F80" si="6">IF(E73="","",IF(E73*$B73&lt;=$D73,E73*$B73,$D73))</f>
        <v/>
      </c>
      <c r="G73" s="18"/>
      <c r="H73" s="13" t="str">
        <f t="shared" ref="H73:H80" si="7">IF(G73="","",IF(G73*$B73&lt;=$D73,G73*$B73,$D73))</f>
        <v/>
      </c>
      <c r="I73" s="89"/>
      <c r="J73" s="96"/>
    </row>
    <row r="74" spans="1:10" ht="31.5" x14ac:dyDescent="0.25">
      <c r="A74" s="85" t="s">
        <v>160</v>
      </c>
      <c r="B74" s="87">
        <v>8</v>
      </c>
      <c r="C74" s="81" t="s">
        <v>116</v>
      </c>
      <c r="D74" s="86">
        <v>32</v>
      </c>
      <c r="E74" s="18"/>
      <c r="F74" s="13" t="str">
        <f t="shared" si="6"/>
        <v/>
      </c>
      <c r="G74" s="18"/>
      <c r="H74" s="13" t="str">
        <f t="shared" si="7"/>
        <v/>
      </c>
      <c r="I74" s="89"/>
      <c r="J74" s="96"/>
    </row>
    <row r="75" spans="1:10" ht="31.5" x14ac:dyDescent="0.25">
      <c r="A75" s="85" t="s">
        <v>161</v>
      </c>
      <c r="B75" s="87">
        <v>5</v>
      </c>
      <c r="C75" s="81" t="s">
        <v>116</v>
      </c>
      <c r="D75" s="86">
        <v>20</v>
      </c>
      <c r="E75" s="18"/>
      <c r="F75" s="13" t="str">
        <f t="shared" si="6"/>
        <v/>
      </c>
      <c r="G75" s="18"/>
      <c r="H75" s="13" t="str">
        <f t="shared" si="7"/>
        <v/>
      </c>
      <c r="I75" s="89"/>
      <c r="J75" s="96"/>
    </row>
    <row r="76" spans="1:10" ht="31.5" x14ac:dyDescent="0.25">
      <c r="A76" s="85" t="s">
        <v>162</v>
      </c>
      <c r="B76" s="87">
        <v>2</v>
      </c>
      <c r="C76" s="81" t="s">
        <v>116</v>
      </c>
      <c r="D76" s="86">
        <v>20</v>
      </c>
      <c r="E76" s="18"/>
      <c r="F76" s="13" t="str">
        <f t="shared" si="6"/>
        <v/>
      </c>
      <c r="G76" s="18"/>
      <c r="H76" s="13" t="str">
        <f t="shared" si="7"/>
        <v/>
      </c>
      <c r="I76" s="89"/>
      <c r="J76" s="96"/>
    </row>
    <row r="77" spans="1:10" x14ac:dyDescent="0.25">
      <c r="A77" s="85" t="s">
        <v>163</v>
      </c>
      <c r="B77" s="87">
        <v>5</v>
      </c>
      <c r="C77" s="81" t="s">
        <v>152</v>
      </c>
      <c r="D77" s="86">
        <v>10</v>
      </c>
      <c r="E77" s="18"/>
      <c r="F77" s="13"/>
      <c r="G77" s="18"/>
      <c r="H77" s="13"/>
      <c r="I77" s="89"/>
      <c r="J77" s="96"/>
    </row>
    <row r="78" spans="1:10" ht="31.5" x14ac:dyDescent="0.25">
      <c r="A78" s="85" t="s">
        <v>164</v>
      </c>
      <c r="B78" s="87">
        <v>10</v>
      </c>
      <c r="C78" s="81" t="s">
        <v>153</v>
      </c>
      <c r="D78" s="86">
        <v>40</v>
      </c>
      <c r="E78" s="18"/>
      <c r="F78" s="13" t="str">
        <f t="shared" si="6"/>
        <v/>
      </c>
      <c r="G78" s="18"/>
      <c r="H78" s="13" t="str">
        <f t="shared" si="7"/>
        <v/>
      </c>
      <c r="I78" s="89"/>
      <c r="J78" s="96"/>
    </row>
    <row r="79" spans="1:10" ht="31.5" x14ac:dyDescent="0.25">
      <c r="A79" s="85" t="s">
        <v>165</v>
      </c>
      <c r="B79" s="87">
        <v>5</v>
      </c>
      <c r="C79" s="81" t="s">
        <v>153</v>
      </c>
      <c r="D79" s="86">
        <v>20</v>
      </c>
      <c r="E79" s="18"/>
      <c r="F79" s="13" t="str">
        <f t="shared" si="6"/>
        <v/>
      </c>
      <c r="G79" s="18"/>
      <c r="H79" s="13" t="str">
        <f t="shared" si="7"/>
        <v/>
      </c>
      <c r="I79" s="89"/>
      <c r="J79" s="96"/>
    </row>
    <row r="80" spans="1:10" ht="32.25" thickBot="1" x14ac:dyDescent="0.3">
      <c r="A80" s="24" t="s">
        <v>166</v>
      </c>
      <c r="B80" s="12">
        <v>2.5</v>
      </c>
      <c r="C80" s="83" t="s">
        <v>153</v>
      </c>
      <c r="D80" s="26">
        <v>10</v>
      </c>
      <c r="E80" s="25"/>
      <c r="F80" s="26" t="str">
        <f t="shared" si="6"/>
        <v/>
      </c>
      <c r="G80" s="25"/>
      <c r="H80" s="26" t="str">
        <f t="shared" si="7"/>
        <v/>
      </c>
      <c r="I80" s="16"/>
      <c r="J80" s="93"/>
    </row>
    <row r="81" spans="1:10" ht="16.5" thickBot="1" x14ac:dyDescent="0.3">
      <c r="A81" s="212" t="s">
        <v>8</v>
      </c>
      <c r="B81" s="213"/>
      <c r="C81" s="213"/>
      <c r="D81" s="214"/>
      <c r="E81" s="226">
        <f>SUM(F49:F80)</f>
        <v>0</v>
      </c>
      <c r="F81" s="219"/>
      <c r="G81" s="226">
        <f>SUM(H49:H80)</f>
        <v>0</v>
      </c>
      <c r="H81" s="219"/>
      <c r="I81" s="224"/>
      <c r="J81" s="224"/>
    </row>
    <row r="83" spans="1:10" ht="16.5" thickBot="1" x14ac:dyDescent="0.3"/>
    <row r="84" spans="1:10" ht="19.5" thickBot="1" x14ac:dyDescent="0.3">
      <c r="A84" s="215" t="s">
        <v>167</v>
      </c>
      <c r="B84" s="216"/>
      <c r="C84" s="216"/>
      <c r="D84" s="216"/>
      <c r="E84" s="216"/>
      <c r="F84" s="216"/>
      <c r="G84" s="216"/>
      <c r="H84" s="216"/>
      <c r="I84" s="216"/>
      <c r="J84" s="217"/>
    </row>
    <row r="85" spans="1:10" ht="36.950000000000003" customHeight="1" thickBot="1" x14ac:dyDescent="0.3">
      <c r="A85" s="225" t="s">
        <v>0</v>
      </c>
      <c r="B85" s="235" t="s">
        <v>110</v>
      </c>
      <c r="C85" s="220"/>
      <c r="D85" s="220" t="s">
        <v>3</v>
      </c>
      <c r="E85" s="227" t="s">
        <v>18</v>
      </c>
      <c r="F85" s="228"/>
      <c r="G85" s="227" t="s">
        <v>19</v>
      </c>
      <c r="H85" s="228"/>
      <c r="I85" s="220" t="s">
        <v>17</v>
      </c>
      <c r="J85" s="218" t="s">
        <v>16</v>
      </c>
    </row>
    <row r="86" spans="1:10" ht="32.25" thickBot="1" x14ac:dyDescent="0.3">
      <c r="A86" s="226"/>
      <c r="B86" s="236"/>
      <c r="C86" s="221"/>
      <c r="D86" s="221"/>
      <c r="E86" s="174" t="s">
        <v>6</v>
      </c>
      <c r="F86" s="175" t="s">
        <v>4</v>
      </c>
      <c r="G86" s="174" t="s">
        <v>7</v>
      </c>
      <c r="H86" s="175" t="s">
        <v>5</v>
      </c>
      <c r="I86" s="221"/>
      <c r="J86" s="219"/>
    </row>
    <row r="87" spans="1:10" x14ac:dyDescent="0.25">
      <c r="A87" s="3" t="s">
        <v>168</v>
      </c>
      <c r="B87" s="5" t="s">
        <v>9</v>
      </c>
      <c r="C87" s="79" t="s">
        <v>9</v>
      </c>
      <c r="D87" s="4" t="s">
        <v>200</v>
      </c>
      <c r="E87" s="176" t="s">
        <v>9</v>
      </c>
      <c r="F87" s="13" t="s">
        <v>9</v>
      </c>
      <c r="G87" s="176" t="s">
        <v>9</v>
      </c>
      <c r="H87" s="13" t="s">
        <v>9</v>
      </c>
      <c r="I87" s="14"/>
      <c r="J87" s="91"/>
    </row>
    <row r="88" spans="1:10" ht="31.5" x14ac:dyDescent="0.25">
      <c r="A88" s="6" t="s">
        <v>170</v>
      </c>
      <c r="B88" s="8">
        <v>1.5</v>
      </c>
      <c r="C88" s="79" t="s">
        <v>171</v>
      </c>
      <c r="D88" s="7" t="s">
        <v>200</v>
      </c>
      <c r="E88" s="18"/>
      <c r="F88" s="13" t="str">
        <f>IF(E88="","",IF(E88*$B88&lt;=$D88,E88*$B88,$D88))</f>
        <v/>
      </c>
      <c r="G88" s="18"/>
      <c r="H88" s="13" t="str">
        <f>IF(G88="","",IF(G88*$B88&lt;=$D88,G88*$B88,$D88))</f>
        <v/>
      </c>
      <c r="I88" s="15"/>
      <c r="J88" s="92"/>
    </row>
    <row r="89" spans="1:10" ht="31.5" x14ac:dyDescent="0.25">
      <c r="A89" s="6" t="s">
        <v>172</v>
      </c>
      <c r="B89" s="8">
        <v>2</v>
      </c>
      <c r="C89" s="79" t="s">
        <v>171</v>
      </c>
      <c r="D89" s="7" t="s">
        <v>200</v>
      </c>
      <c r="E89" s="18"/>
      <c r="F89" s="13"/>
      <c r="G89" s="18"/>
      <c r="H89" s="13"/>
      <c r="I89" s="15"/>
      <c r="J89" s="92"/>
    </row>
    <row r="90" spans="1:10" ht="47.25" x14ac:dyDescent="0.25">
      <c r="A90" s="6" t="s">
        <v>173</v>
      </c>
      <c r="B90" s="8">
        <v>0.5</v>
      </c>
      <c r="C90" s="79" t="s">
        <v>171</v>
      </c>
      <c r="D90" s="7" t="s">
        <v>200</v>
      </c>
      <c r="E90" s="18"/>
      <c r="F90" s="13" t="str">
        <f t="shared" ref="F89:H111" si="8">IF(E90="","",IF(E90*$B90&lt;=$D90,E90*$B90,$D90))</f>
        <v/>
      </c>
      <c r="G90" s="18"/>
      <c r="H90" s="13" t="str">
        <f t="shared" si="8"/>
        <v/>
      </c>
      <c r="I90" s="15"/>
      <c r="J90" s="92"/>
    </row>
    <row r="91" spans="1:10" ht="31.5" x14ac:dyDescent="0.25">
      <c r="A91" s="6" t="s">
        <v>10</v>
      </c>
      <c r="B91" s="8" t="s">
        <v>174</v>
      </c>
      <c r="C91" s="80" t="s">
        <v>175</v>
      </c>
      <c r="D91" s="7" t="s">
        <v>200</v>
      </c>
      <c r="E91" s="18"/>
      <c r="F91" s="17"/>
      <c r="G91" s="18"/>
      <c r="H91" s="17"/>
      <c r="I91" s="15"/>
      <c r="J91" s="92"/>
    </row>
    <row r="92" spans="1:10" ht="47.25" x14ac:dyDescent="0.25">
      <c r="A92" s="6" t="s">
        <v>176</v>
      </c>
      <c r="B92" s="8">
        <v>5</v>
      </c>
      <c r="C92" s="79" t="s">
        <v>153</v>
      </c>
      <c r="D92" s="7" t="s">
        <v>200</v>
      </c>
      <c r="E92" s="18"/>
      <c r="F92" s="13" t="str">
        <f t="shared" si="8"/>
        <v/>
      </c>
      <c r="G92" s="18"/>
      <c r="H92" s="13" t="str">
        <f t="shared" si="8"/>
        <v/>
      </c>
      <c r="I92" s="15"/>
      <c r="J92" s="92"/>
    </row>
    <row r="93" spans="1:10" ht="126" x14ac:dyDescent="0.25">
      <c r="A93" s="6" t="s">
        <v>177</v>
      </c>
      <c r="B93" s="8">
        <v>2</v>
      </c>
      <c r="C93" s="80" t="s">
        <v>178</v>
      </c>
      <c r="D93" s="7">
        <v>20</v>
      </c>
      <c r="E93" s="18"/>
      <c r="F93" s="13"/>
      <c r="G93" s="18"/>
      <c r="H93" s="13"/>
      <c r="I93" s="15"/>
      <c r="J93" s="92"/>
    </row>
    <row r="94" spans="1:10" ht="126" x14ac:dyDescent="0.25">
      <c r="A94" s="6" t="s">
        <v>179</v>
      </c>
      <c r="B94" s="8">
        <v>4</v>
      </c>
      <c r="C94" s="79" t="s">
        <v>180</v>
      </c>
      <c r="D94" s="7">
        <v>40</v>
      </c>
      <c r="E94" s="18"/>
      <c r="F94" s="13" t="str">
        <f t="shared" si="8"/>
        <v/>
      </c>
      <c r="G94" s="18"/>
      <c r="H94" s="13" t="str">
        <f t="shared" si="8"/>
        <v/>
      </c>
      <c r="I94" s="15"/>
      <c r="J94" s="92"/>
    </row>
    <row r="95" spans="1:10" ht="31.5" x14ac:dyDescent="0.25">
      <c r="A95" s="9" t="s">
        <v>182</v>
      </c>
      <c r="B95" s="8">
        <v>10</v>
      </c>
      <c r="C95" s="80" t="s">
        <v>181</v>
      </c>
      <c r="D95" s="7">
        <v>30</v>
      </c>
      <c r="E95" s="18"/>
      <c r="F95" s="13" t="str">
        <f t="shared" si="8"/>
        <v/>
      </c>
      <c r="G95" s="18"/>
      <c r="H95" s="13" t="str">
        <f t="shared" si="8"/>
        <v/>
      </c>
      <c r="I95" s="15"/>
      <c r="J95" s="92"/>
    </row>
    <row r="96" spans="1:10" ht="31.5" x14ac:dyDescent="0.25">
      <c r="A96" s="6" t="s">
        <v>183</v>
      </c>
      <c r="B96" s="8">
        <v>20</v>
      </c>
      <c r="C96" s="79" t="s">
        <v>181</v>
      </c>
      <c r="D96" s="7" t="s">
        <v>200</v>
      </c>
      <c r="E96" s="18"/>
      <c r="F96" s="13" t="str">
        <f t="shared" si="8"/>
        <v/>
      </c>
      <c r="G96" s="18"/>
      <c r="H96" s="13" t="str">
        <f t="shared" si="8"/>
        <v/>
      </c>
      <c r="I96" s="15"/>
      <c r="J96" s="92"/>
    </row>
    <row r="97" spans="1:10" ht="31.5" x14ac:dyDescent="0.25">
      <c r="A97" s="9" t="s">
        <v>184</v>
      </c>
      <c r="B97" s="8">
        <v>5</v>
      </c>
      <c r="C97" s="79" t="s">
        <v>181</v>
      </c>
      <c r="D97" s="7">
        <v>20</v>
      </c>
      <c r="E97" s="18"/>
      <c r="F97" s="13" t="str">
        <f t="shared" si="8"/>
        <v/>
      </c>
      <c r="G97" s="18"/>
      <c r="H97" s="13" t="str">
        <f t="shared" si="8"/>
        <v/>
      </c>
      <c r="I97" s="15"/>
      <c r="J97" s="92"/>
    </row>
    <row r="98" spans="1:10" ht="47.25" x14ac:dyDescent="0.25">
      <c r="A98" s="9" t="s">
        <v>185</v>
      </c>
      <c r="B98" s="8">
        <v>2</v>
      </c>
      <c r="C98" s="79" t="s">
        <v>136</v>
      </c>
      <c r="D98" s="7">
        <v>8</v>
      </c>
      <c r="E98" s="18"/>
      <c r="F98" s="13" t="str">
        <f t="shared" si="8"/>
        <v/>
      </c>
      <c r="G98" s="18"/>
      <c r="H98" s="13" t="str">
        <f t="shared" si="8"/>
        <v/>
      </c>
      <c r="I98" s="15"/>
      <c r="J98" s="92"/>
    </row>
    <row r="99" spans="1:10" ht="31.5" x14ac:dyDescent="0.25">
      <c r="A99" s="9" t="s">
        <v>186</v>
      </c>
      <c r="B99" s="8">
        <v>2</v>
      </c>
      <c r="C99" s="79" t="s">
        <v>116</v>
      </c>
      <c r="D99" s="7">
        <v>10</v>
      </c>
      <c r="E99" s="18"/>
      <c r="F99" s="13" t="str">
        <f t="shared" si="8"/>
        <v/>
      </c>
      <c r="G99" s="18"/>
      <c r="H99" s="13" t="str">
        <f t="shared" si="8"/>
        <v/>
      </c>
      <c r="I99" s="15"/>
      <c r="J99" s="92"/>
    </row>
    <row r="100" spans="1:10" ht="63" x14ac:dyDescent="0.25">
      <c r="A100" s="9" t="s">
        <v>187</v>
      </c>
      <c r="B100" s="8">
        <v>2</v>
      </c>
      <c r="C100" s="79" t="s">
        <v>136</v>
      </c>
      <c r="D100" s="7">
        <v>10</v>
      </c>
      <c r="E100" s="18"/>
      <c r="F100" s="13"/>
      <c r="G100" s="18"/>
      <c r="H100" s="13"/>
      <c r="I100" s="15"/>
      <c r="J100" s="92"/>
    </row>
    <row r="101" spans="1:10" ht="63" x14ac:dyDescent="0.25">
      <c r="A101" s="9" t="s">
        <v>188</v>
      </c>
      <c r="B101" s="8">
        <v>5</v>
      </c>
      <c r="C101" s="79" t="s">
        <v>136</v>
      </c>
      <c r="D101" s="7">
        <v>25</v>
      </c>
      <c r="E101" s="18"/>
      <c r="F101" s="13" t="str">
        <f t="shared" si="8"/>
        <v/>
      </c>
      <c r="G101" s="18"/>
      <c r="H101" s="13" t="str">
        <f t="shared" si="8"/>
        <v/>
      </c>
      <c r="I101" s="15"/>
      <c r="J101" s="92"/>
    </row>
    <row r="102" spans="1:10" ht="47.25" x14ac:dyDescent="0.25">
      <c r="A102" s="9" t="s">
        <v>189</v>
      </c>
      <c r="B102" s="8">
        <v>5</v>
      </c>
      <c r="C102" s="79" t="s">
        <v>136</v>
      </c>
      <c r="D102" s="7">
        <v>25</v>
      </c>
      <c r="E102" s="18"/>
      <c r="F102" s="13" t="str">
        <f t="shared" si="8"/>
        <v/>
      </c>
      <c r="G102" s="18"/>
      <c r="H102" s="13" t="str">
        <f t="shared" si="8"/>
        <v/>
      </c>
      <c r="I102" s="15"/>
      <c r="J102" s="92"/>
    </row>
    <row r="103" spans="1:10" ht="31.5" x14ac:dyDescent="0.25">
      <c r="A103" s="9" t="s">
        <v>190</v>
      </c>
      <c r="B103" s="8">
        <v>2</v>
      </c>
      <c r="C103" s="79" t="s">
        <v>136</v>
      </c>
      <c r="D103" s="7">
        <v>10</v>
      </c>
      <c r="E103" s="18"/>
      <c r="F103" s="13" t="str">
        <f t="shared" si="8"/>
        <v/>
      </c>
      <c r="G103" s="18"/>
      <c r="H103" s="13" t="str">
        <f t="shared" si="8"/>
        <v/>
      </c>
      <c r="I103" s="15"/>
      <c r="J103" s="92"/>
    </row>
    <row r="104" spans="1:10" ht="47.25" x14ac:dyDescent="0.25">
      <c r="A104" s="9" t="s">
        <v>197</v>
      </c>
      <c r="B104" s="8">
        <v>2</v>
      </c>
      <c r="C104" s="79" t="s">
        <v>201</v>
      </c>
      <c r="D104" s="7">
        <v>10</v>
      </c>
      <c r="E104" s="18"/>
      <c r="F104" s="13" t="str">
        <f t="shared" si="8"/>
        <v/>
      </c>
      <c r="G104" s="18"/>
      <c r="H104" s="13" t="str">
        <f t="shared" si="8"/>
        <v/>
      </c>
      <c r="I104" s="15"/>
      <c r="J104" s="92"/>
    </row>
    <row r="105" spans="1:10" x14ac:dyDescent="0.25">
      <c r="A105" s="9" t="s">
        <v>191</v>
      </c>
      <c r="B105" s="8">
        <v>20</v>
      </c>
      <c r="C105" s="79" t="s">
        <v>202</v>
      </c>
      <c r="D105" s="7">
        <v>80</v>
      </c>
      <c r="E105" s="18"/>
      <c r="F105" s="13" t="str">
        <f t="shared" si="8"/>
        <v/>
      </c>
      <c r="G105" s="18"/>
      <c r="H105" s="13" t="str">
        <f t="shared" si="8"/>
        <v/>
      </c>
      <c r="I105" s="15"/>
      <c r="J105" s="92"/>
    </row>
    <row r="106" spans="1:10" x14ac:dyDescent="0.25">
      <c r="A106" s="9" t="s">
        <v>192</v>
      </c>
      <c r="B106" s="8">
        <v>15</v>
      </c>
      <c r="C106" s="79" t="s">
        <v>203</v>
      </c>
      <c r="D106" s="7">
        <v>60</v>
      </c>
      <c r="E106" s="18"/>
      <c r="F106" s="13" t="str">
        <f t="shared" si="8"/>
        <v/>
      </c>
      <c r="G106" s="18"/>
      <c r="H106" s="13" t="str">
        <f t="shared" si="8"/>
        <v/>
      </c>
      <c r="I106" s="15"/>
      <c r="J106" s="92"/>
    </row>
    <row r="107" spans="1:10" ht="31.5" x14ac:dyDescent="0.25">
      <c r="A107" s="9" t="s">
        <v>198</v>
      </c>
      <c r="B107" s="8">
        <v>10</v>
      </c>
      <c r="C107" s="79" t="s">
        <v>204</v>
      </c>
      <c r="D107" s="7">
        <v>40</v>
      </c>
      <c r="E107" s="18"/>
      <c r="F107" s="13" t="str">
        <f t="shared" si="8"/>
        <v/>
      </c>
      <c r="G107" s="18"/>
      <c r="H107" s="13" t="str">
        <f t="shared" si="8"/>
        <v/>
      </c>
      <c r="I107" s="15"/>
      <c r="J107" s="92"/>
    </row>
    <row r="108" spans="1:10" ht="31.5" x14ac:dyDescent="0.25">
      <c r="A108" s="9" t="s">
        <v>193</v>
      </c>
      <c r="B108" s="8">
        <v>7.5</v>
      </c>
      <c r="C108" s="79" t="s">
        <v>205</v>
      </c>
      <c r="D108" s="7">
        <v>30</v>
      </c>
      <c r="E108" s="18"/>
      <c r="F108" s="13" t="str">
        <f t="shared" si="8"/>
        <v/>
      </c>
      <c r="G108" s="18"/>
      <c r="H108" s="13" t="str">
        <f t="shared" si="8"/>
        <v/>
      </c>
      <c r="I108" s="15"/>
      <c r="J108" s="92"/>
    </row>
    <row r="109" spans="1:10" ht="31.5" x14ac:dyDescent="0.25">
      <c r="A109" s="9" t="s">
        <v>194</v>
      </c>
      <c r="B109" s="8">
        <v>5</v>
      </c>
      <c r="C109" s="79" t="s">
        <v>206</v>
      </c>
      <c r="D109" s="7">
        <v>20</v>
      </c>
      <c r="E109" s="18"/>
      <c r="F109" s="13" t="str">
        <f t="shared" si="8"/>
        <v/>
      </c>
      <c r="G109" s="18"/>
      <c r="H109" s="13" t="str">
        <f t="shared" si="8"/>
        <v/>
      </c>
      <c r="I109" s="15"/>
      <c r="J109" s="92"/>
    </row>
    <row r="110" spans="1:10" ht="31.5" x14ac:dyDescent="0.25">
      <c r="A110" s="6" t="s">
        <v>195</v>
      </c>
      <c r="B110" s="8">
        <v>2</v>
      </c>
      <c r="C110" s="79" t="s">
        <v>206</v>
      </c>
      <c r="D110" s="7">
        <v>8</v>
      </c>
      <c r="E110" s="18"/>
      <c r="F110" s="13" t="str">
        <f t="shared" si="8"/>
        <v/>
      </c>
      <c r="G110" s="18"/>
      <c r="H110" s="13" t="str">
        <f t="shared" si="8"/>
        <v/>
      </c>
      <c r="I110" s="15"/>
      <c r="J110" s="92"/>
    </row>
    <row r="111" spans="1:10" x14ac:dyDescent="0.25">
      <c r="A111" s="6" t="s">
        <v>196</v>
      </c>
      <c r="B111" s="8">
        <v>7.5</v>
      </c>
      <c r="C111" s="79" t="s">
        <v>115</v>
      </c>
      <c r="D111" s="7">
        <v>15</v>
      </c>
      <c r="E111" s="18"/>
      <c r="F111" s="13" t="str">
        <f t="shared" si="8"/>
        <v/>
      </c>
      <c r="G111" s="18"/>
      <c r="H111" s="13" t="str">
        <f t="shared" si="8"/>
        <v/>
      </c>
      <c r="I111" s="15"/>
      <c r="J111" s="92"/>
    </row>
    <row r="112" spans="1:10" ht="48" thickBot="1" x14ac:dyDescent="0.3">
      <c r="A112" s="10" t="s">
        <v>199</v>
      </c>
      <c r="B112" s="8" t="s">
        <v>151</v>
      </c>
      <c r="C112" s="80" t="s">
        <v>141</v>
      </c>
      <c r="D112" s="7">
        <v>10</v>
      </c>
      <c r="E112" s="103"/>
      <c r="F112" s="88"/>
      <c r="G112" s="103"/>
      <c r="H112" s="88"/>
      <c r="I112" s="15"/>
      <c r="J112" s="92"/>
    </row>
    <row r="113" spans="1:10" ht="16.5" thickBot="1" x14ac:dyDescent="0.3">
      <c r="A113" s="212" t="s">
        <v>8</v>
      </c>
      <c r="B113" s="213"/>
      <c r="C113" s="213"/>
      <c r="D113" s="214"/>
      <c r="E113" s="222">
        <f>SUM(F88:F112)</f>
        <v>0</v>
      </c>
      <c r="F113" s="223"/>
      <c r="G113" s="222">
        <f>SUM(H88:H112)</f>
        <v>0</v>
      </c>
      <c r="H113" s="223"/>
      <c r="I113" s="224"/>
      <c r="J113" s="224"/>
    </row>
    <row r="114" spans="1:10" x14ac:dyDescent="0.25">
      <c r="A114" s="114" t="s">
        <v>210</v>
      </c>
      <c r="B114" s="97"/>
      <c r="C114" s="97"/>
      <c r="D114" s="97"/>
      <c r="E114" s="97"/>
      <c r="F114" s="97"/>
      <c r="G114" s="97"/>
      <c r="H114" s="97"/>
      <c r="I114" s="97"/>
      <c r="J114" s="97"/>
    </row>
    <row r="115" spans="1:10" x14ac:dyDescent="0.25">
      <c r="A115" s="114" t="s">
        <v>207</v>
      </c>
      <c r="B115" s="97"/>
      <c r="C115" s="97"/>
      <c r="D115" s="97"/>
      <c r="E115" s="97"/>
      <c r="F115" s="97"/>
      <c r="G115" s="97"/>
      <c r="H115" s="97"/>
      <c r="I115" s="97"/>
      <c r="J115" s="97"/>
    </row>
    <row r="116" spans="1:10" x14ac:dyDescent="0.25">
      <c r="A116" s="114" t="s">
        <v>208</v>
      </c>
      <c r="B116" s="97"/>
      <c r="C116" s="97"/>
      <c r="D116" s="97"/>
      <c r="E116" s="97"/>
      <c r="F116" s="97"/>
      <c r="G116" s="97"/>
      <c r="H116" s="97"/>
      <c r="I116" s="97"/>
      <c r="J116" s="97"/>
    </row>
    <row r="117" spans="1:10" x14ac:dyDescent="0.25">
      <c r="A117" s="114" t="s">
        <v>209</v>
      </c>
    </row>
    <row r="118" spans="1:10" ht="16.5" thickBot="1" x14ac:dyDescent="0.3"/>
    <row r="119" spans="1:10" ht="19.5" thickBot="1" x14ac:dyDescent="0.3">
      <c r="A119" s="215" t="s">
        <v>211</v>
      </c>
      <c r="B119" s="216"/>
      <c r="C119" s="216"/>
      <c r="D119" s="216"/>
      <c r="E119" s="216"/>
      <c r="F119" s="216"/>
      <c r="G119" s="216"/>
      <c r="H119" s="216"/>
      <c r="I119" s="216"/>
      <c r="J119" s="217"/>
    </row>
    <row r="120" spans="1:10" ht="36.950000000000003" customHeight="1" thickBot="1" x14ac:dyDescent="0.3">
      <c r="A120" s="225" t="s">
        <v>0</v>
      </c>
      <c r="B120" s="235" t="s">
        <v>110</v>
      </c>
      <c r="C120" s="220"/>
      <c r="D120" s="220" t="s">
        <v>3</v>
      </c>
      <c r="E120" s="227" t="s">
        <v>18</v>
      </c>
      <c r="F120" s="228"/>
      <c r="G120" s="227" t="s">
        <v>19</v>
      </c>
      <c r="H120" s="228"/>
      <c r="I120" s="220" t="s">
        <v>17</v>
      </c>
      <c r="J120" s="218" t="s">
        <v>16</v>
      </c>
    </row>
    <row r="121" spans="1:10" ht="32.25" thickBot="1" x14ac:dyDescent="0.3">
      <c r="A121" s="226"/>
      <c r="B121" s="236"/>
      <c r="C121" s="221"/>
      <c r="D121" s="221"/>
      <c r="E121" s="174" t="s">
        <v>6</v>
      </c>
      <c r="F121" s="175" t="s">
        <v>4</v>
      </c>
      <c r="G121" s="174" t="s">
        <v>7</v>
      </c>
      <c r="H121" s="175" t="s">
        <v>5</v>
      </c>
      <c r="I121" s="221"/>
      <c r="J121" s="219"/>
    </row>
    <row r="122" spans="1:10" ht="47.25" x14ac:dyDescent="0.25">
      <c r="A122" s="20" t="s">
        <v>213</v>
      </c>
      <c r="B122" s="22">
        <v>30</v>
      </c>
      <c r="C122" s="82" t="s">
        <v>153</v>
      </c>
      <c r="D122" s="21" t="s">
        <v>200</v>
      </c>
      <c r="E122" s="18"/>
      <c r="F122" s="13" t="str">
        <f>IF(E122="","",IF(E122*$B122&lt;=$D122,E122*$B122,$D122))</f>
        <v/>
      </c>
      <c r="G122" s="18"/>
      <c r="H122" s="13" t="str">
        <f>IF(G122="","",IF(G122*$B122&lt;=$D122,G122*$B122,$D122))</f>
        <v/>
      </c>
      <c r="I122" s="23"/>
      <c r="J122" s="95"/>
    </row>
    <row r="123" spans="1:10" x14ac:dyDescent="0.25">
      <c r="A123" s="6" t="s">
        <v>214</v>
      </c>
      <c r="B123" s="8">
        <v>25</v>
      </c>
      <c r="C123" s="80" t="s">
        <v>153</v>
      </c>
      <c r="D123" s="7" t="s">
        <v>200</v>
      </c>
      <c r="E123" s="18"/>
      <c r="F123" s="13" t="str">
        <f t="shared" ref="F123:H133" si="9">IF(E123="","",IF(E123*$B123&lt;=$D123,E123*$B123,$D123))</f>
        <v/>
      </c>
      <c r="G123" s="18"/>
      <c r="H123" s="13" t="str">
        <f t="shared" si="9"/>
        <v/>
      </c>
      <c r="I123" s="15"/>
      <c r="J123" s="92"/>
    </row>
    <row r="124" spans="1:10" ht="31.5" x14ac:dyDescent="0.25">
      <c r="A124" s="6" t="s">
        <v>215</v>
      </c>
      <c r="B124" s="8">
        <v>20</v>
      </c>
      <c r="C124" s="80" t="s">
        <v>153</v>
      </c>
      <c r="D124" s="7" t="s">
        <v>200</v>
      </c>
      <c r="E124" s="18"/>
      <c r="F124" s="13" t="str">
        <f t="shared" si="9"/>
        <v/>
      </c>
      <c r="G124" s="18"/>
      <c r="H124" s="13" t="str">
        <f t="shared" si="9"/>
        <v/>
      </c>
      <c r="I124" s="15"/>
      <c r="J124" s="92"/>
    </row>
    <row r="125" spans="1:10" ht="31.5" x14ac:dyDescent="0.25">
      <c r="A125" s="6" t="s">
        <v>216</v>
      </c>
      <c r="B125" s="8">
        <v>18</v>
      </c>
      <c r="C125" s="80" t="s">
        <v>153</v>
      </c>
      <c r="D125" s="7" t="s">
        <v>200</v>
      </c>
      <c r="E125" s="18"/>
      <c r="F125" s="13" t="str">
        <f t="shared" si="9"/>
        <v/>
      </c>
      <c r="G125" s="18"/>
      <c r="H125" s="13" t="str">
        <f t="shared" si="9"/>
        <v/>
      </c>
      <c r="I125" s="15"/>
      <c r="J125" s="92"/>
    </row>
    <row r="126" spans="1:10" ht="31.5" x14ac:dyDescent="0.25">
      <c r="A126" s="6" t="s">
        <v>217</v>
      </c>
      <c r="B126" s="8">
        <v>15</v>
      </c>
      <c r="C126" s="80" t="s">
        <v>153</v>
      </c>
      <c r="D126" s="7" t="s">
        <v>200</v>
      </c>
      <c r="E126" s="18"/>
      <c r="F126" s="13"/>
      <c r="G126" s="18"/>
      <c r="H126" s="13"/>
      <c r="I126" s="15"/>
      <c r="J126" s="92"/>
    </row>
    <row r="127" spans="1:10" x14ac:dyDescent="0.25">
      <c r="A127" s="6" t="s">
        <v>11</v>
      </c>
      <c r="B127" s="8">
        <v>10</v>
      </c>
      <c r="C127" s="80" t="s">
        <v>153</v>
      </c>
      <c r="D127" s="7" t="s">
        <v>200</v>
      </c>
      <c r="E127" s="18"/>
      <c r="F127" s="13" t="str">
        <f t="shared" si="9"/>
        <v/>
      </c>
      <c r="G127" s="18"/>
      <c r="H127" s="13" t="str">
        <f t="shared" si="9"/>
        <v/>
      </c>
      <c r="I127" s="15"/>
      <c r="J127" s="92"/>
    </row>
    <row r="128" spans="1:10" ht="47.25" x14ac:dyDescent="0.25">
      <c r="A128" s="6" t="s">
        <v>218</v>
      </c>
      <c r="B128" s="8">
        <v>15</v>
      </c>
      <c r="C128" s="80" t="s">
        <v>153</v>
      </c>
      <c r="D128" s="7" t="s">
        <v>200</v>
      </c>
      <c r="E128" s="18"/>
      <c r="F128" s="13" t="str">
        <f t="shared" si="9"/>
        <v/>
      </c>
      <c r="G128" s="18"/>
      <c r="H128" s="13" t="str">
        <f t="shared" si="9"/>
        <v/>
      </c>
      <c r="I128" s="15"/>
      <c r="J128" s="92"/>
    </row>
    <row r="129" spans="1:10" ht="63" x14ac:dyDescent="0.25">
      <c r="A129" s="6" t="s">
        <v>219</v>
      </c>
      <c r="B129" s="8">
        <v>10</v>
      </c>
      <c r="C129" s="80" t="s">
        <v>153</v>
      </c>
      <c r="D129" s="7" t="s">
        <v>200</v>
      </c>
      <c r="E129" s="18"/>
      <c r="F129" s="13" t="str">
        <f t="shared" si="9"/>
        <v/>
      </c>
      <c r="G129" s="18"/>
      <c r="H129" s="13" t="str">
        <f t="shared" si="9"/>
        <v/>
      </c>
      <c r="I129" s="15"/>
      <c r="J129" s="92"/>
    </row>
    <row r="130" spans="1:10" ht="47.25" x14ac:dyDescent="0.25">
      <c r="A130" s="6" t="s">
        <v>220</v>
      </c>
      <c r="B130" s="8">
        <v>5</v>
      </c>
      <c r="C130" s="80" t="s">
        <v>228</v>
      </c>
      <c r="D130" s="7">
        <v>40</v>
      </c>
      <c r="E130" s="18"/>
      <c r="F130" s="13"/>
      <c r="G130" s="18"/>
      <c r="H130" s="13"/>
      <c r="I130" s="15"/>
      <c r="J130" s="92"/>
    </row>
    <row r="131" spans="1:10" ht="47.25" x14ac:dyDescent="0.25">
      <c r="A131" s="9" t="s">
        <v>221</v>
      </c>
      <c r="B131" s="8">
        <v>5</v>
      </c>
      <c r="C131" s="80" t="s">
        <v>228</v>
      </c>
      <c r="D131" s="7">
        <v>40</v>
      </c>
      <c r="E131" s="18"/>
      <c r="F131" s="13" t="str">
        <f t="shared" si="9"/>
        <v/>
      </c>
      <c r="G131" s="18"/>
      <c r="H131" s="13" t="str">
        <f t="shared" si="9"/>
        <v/>
      </c>
      <c r="I131" s="15"/>
      <c r="J131" s="92"/>
    </row>
    <row r="132" spans="1:10" x14ac:dyDescent="0.25">
      <c r="A132" s="9" t="s">
        <v>222</v>
      </c>
      <c r="B132" s="8">
        <v>10</v>
      </c>
      <c r="C132" s="80" t="s">
        <v>229</v>
      </c>
      <c r="D132" s="7">
        <v>20</v>
      </c>
      <c r="E132" s="18"/>
      <c r="F132" s="13" t="str">
        <f t="shared" si="9"/>
        <v/>
      </c>
      <c r="G132" s="18"/>
      <c r="H132" s="13" t="str">
        <f t="shared" si="9"/>
        <v/>
      </c>
      <c r="I132" s="15"/>
      <c r="J132" s="92"/>
    </row>
    <row r="133" spans="1:10" ht="47.25" x14ac:dyDescent="0.25">
      <c r="A133" s="6" t="s">
        <v>223</v>
      </c>
      <c r="B133" s="8">
        <v>5</v>
      </c>
      <c r="C133" s="80" t="s">
        <v>228</v>
      </c>
      <c r="D133" s="7">
        <v>20</v>
      </c>
      <c r="E133" s="18"/>
      <c r="F133" s="13" t="str">
        <f t="shared" si="9"/>
        <v/>
      </c>
      <c r="G133" s="18"/>
      <c r="H133" s="13" t="str">
        <f t="shared" si="9"/>
        <v/>
      </c>
      <c r="I133" s="15"/>
      <c r="J133" s="92"/>
    </row>
    <row r="134" spans="1:10" ht="32.25" thickBot="1" x14ac:dyDescent="0.3">
      <c r="A134" s="85" t="s">
        <v>224</v>
      </c>
      <c r="B134" s="87" t="s">
        <v>151</v>
      </c>
      <c r="C134" s="81" t="s">
        <v>9</v>
      </c>
      <c r="D134" s="86">
        <v>10</v>
      </c>
      <c r="E134" s="18"/>
      <c r="F134" s="17"/>
      <c r="G134" s="18"/>
      <c r="H134" s="17"/>
      <c r="I134" s="89"/>
      <c r="J134" s="96"/>
    </row>
    <row r="135" spans="1:10" ht="16.5" thickBot="1" x14ac:dyDescent="0.3">
      <c r="A135" s="212" t="s">
        <v>8</v>
      </c>
      <c r="B135" s="213"/>
      <c r="C135" s="213"/>
      <c r="D135" s="214"/>
      <c r="E135" s="222">
        <f>SUM(F122:F134)</f>
        <v>0</v>
      </c>
      <c r="F135" s="223"/>
      <c r="G135" s="222">
        <f>SUM(H122:H134)</f>
        <v>0</v>
      </c>
      <c r="H135" s="223"/>
      <c r="I135" s="107"/>
      <c r="J135" s="108"/>
    </row>
    <row r="136" spans="1:10" ht="16.5" thickBot="1" x14ac:dyDescent="0.3">
      <c r="A136" s="115"/>
      <c r="B136" s="115"/>
      <c r="C136" s="115"/>
      <c r="D136" s="115"/>
      <c r="E136" s="104"/>
      <c r="F136" s="104"/>
      <c r="G136" s="104"/>
      <c r="H136" s="104"/>
      <c r="I136" s="105"/>
      <c r="J136" s="106"/>
    </row>
    <row r="137" spans="1:10" ht="19.5" thickBot="1" x14ac:dyDescent="0.3">
      <c r="A137" s="237" t="s">
        <v>225</v>
      </c>
      <c r="B137" s="238"/>
      <c r="C137" s="238"/>
      <c r="D137" s="238"/>
      <c r="E137" s="238"/>
      <c r="F137" s="238"/>
      <c r="G137" s="238"/>
      <c r="H137" s="238"/>
      <c r="I137" s="238"/>
      <c r="J137" s="239"/>
    </row>
    <row r="138" spans="1:10" x14ac:dyDescent="0.25">
      <c r="A138" s="98" t="s">
        <v>226</v>
      </c>
      <c r="B138" s="99">
        <v>20</v>
      </c>
      <c r="C138" s="90" t="s">
        <v>153</v>
      </c>
      <c r="D138" s="100" t="s">
        <v>200</v>
      </c>
      <c r="E138" s="18"/>
      <c r="F138" s="13" t="str">
        <f>IF(E138="","",IF(E138*$B138&lt;=$D138,E138*$B138,$D138))</f>
        <v/>
      </c>
      <c r="G138" s="18"/>
      <c r="H138" s="13" t="str">
        <f>IF(G138="","",IF(G138*$B138&lt;=$D138,G138*$B138,$D138))</f>
        <v/>
      </c>
      <c r="I138" s="101"/>
      <c r="J138" s="102"/>
    </row>
    <row r="139" spans="1:10" ht="16.5" thickBot="1" x14ac:dyDescent="0.3">
      <c r="A139" s="24" t="s">
        <v>227</v>
      </c>
      <c r="B139" s="12">
        <v>15</v>
      </c>
      <c r="C139" s="83" t="s">
        <v>153</v>
      </c>
      <c r="D139" s="11" t="s">
        <v>200</v>
      </c>
      <c r="E139" s="18"/>
      <c r="F139" s="13" t="str">
        <f>IF(E139="","",IF(E139*$B139&lt;=$D139,E139*$B139,$D139))</f>
        <v/>
      </c>
      <c r="G139" s="18"/>
      <c r="H139" s="13" t="str">
        <f>IF(G139="","",IF(G139*$B139&lt;=$D139,G139*$B139,$D139))</f>
        <v/>
      </c>
      <c r="I139" s="16"/>
      <c r="J139" s="93"/>
    </row>
    <row r="140" spans="1:10" ht="16.5" thickBot="1" x14ac:dyDescent="0.3">
      <c r="A140" s="212" t="s">
        <v>8</v>
      </c>
      <c r="B140" s="213"/>
      <c r="C140" s="213"/>
      <c r="D140" s="214"/>
      <c r="E140" s="222">
        <f>SUM(F138:F139)</f>
        <v>0</v>
      </c>
      <c r="F140" s="223"/>
      <c r="G140" s="222">
        <f>SUM(H138:H139)</f>
        <v>0</v>
      </c>
      <c r="H140" s="223"/>
      <c r="I140" s="224"/>
      <c r="J140" s="224"/>
    </row>
    <row r="141" spans="1:10" ht="16.5" thickBot="1" x14ac:dyDescent="0.3">
      <c r="A141" s="115"/>
      <c r="B141" s="115"/>
      <c r="C141" s="115"/>
      <c r="D141" s="115"/>
      <c r="E141" s="104"/>
      <c r="F141" s="104"/>
      <c r="G141" s="104"/>
      <c r="H141" s="104"/>
      <c r="I141" s="97"/>
      <c r="J141" s="97"/>
    </row>
    <row r="142" spans="1:10" ht="16.5" thickBot="1" x14ac:dyDescent="0.3">
      <c r="A142" s="212" t="s">
        <v>230</v>
      </c>
      <c r="B142" s="213"/>
      <c r="C142" s="213"/>
      <c r="D142" s="214"/>
      <c r="E142" s="222">
        <f>SUM(E135+E140)</f>
        <v>0</v>
      </c>
      <c r="F142" s="223"/>
      <c r="G142" s="222">
        <f>SUM(G135+G140)</f>
        <v>0</v>
      </c>
      <c r="H142" s="223"/>
    </row>
    <row r="143" spans="1:10" ht="16.5" thickBot="1" x14ac:dyDescent="0.3"/>
    <row r="144" spans="1:10" ht="19.5" thickBot="1" x14ac:dyDescent="0.3">
      <c r="A144" s="215" t="s">
        <v>231</v>
      </c>
      <c r="B144" s="216"/>
      <c r="C144" s="216"/>
      <c r="D144" s="216"/>
      <c r="E144" s="216"/>
      <c r="F144" s="216"/>
      <c r="G144" s="216"/>
      <c r="H144" s="216"/>
      <c r="I144" s="216"/>
      <c r="J144" s="217"/>
    </row>
    <row r="145" spans="1:10" ht="36.950000000000003" customHeight="1" thickBot="1" x14ac:dyDescent="0.3">
      <c r="A145" s="225" t="s">
        <v>0</v>
      </c>
      <c r="B145" s="235" t="s">
        <v>110</v>
      </c>
      <c r="C145" s="220"/>
      <c r="D145" s="220" t="s">
        <v>3</v>
      </c>
      <c r="E145" s="227" t="s">
        <v>18</v>
      </c>
      <c r="F145" s="228"/>
      <c r="G145" s="227" t="s">
        <v>19</v>
      </c>
      <c r="H145" s="228"/>
      <c r="I145" s="220" t="s">
        <v>17</v>
      </c>
      <c r="J145" s="218" t="s">
        <v>16</v>
      </c>
    </row>
    <row r="146" spans="1:10" ht="32.25" thickBot="1" x14ac:dyDescent="0.3">
      <c r="A146" s="226"/>
      <c r="B146" s="236"/>
      <c r="C146" s="221"/>
      <c r="D146" s="221"/>
      <c r="E146" s="174" t="s">
        <v>6</v>
      </c>
      <c r="F146" s="175" t="s">
        <v>4</v>
      </c>
      <c r="G146" s="174" t="s">
        <v>7</v>
      </c>
      <c r="H146" s="175" t="s">
        <v>5</v>
      </c>
      <c r="I146" s="221"/>
      <c r="J146" s="219"/>
    </row>
    <row r="147" spans="1:10" x14ac:dyDescent="0.25">
      <c r="A147" s="20" t="s">
        <v>12</v>
      </c>
      <c r="B147" s="22">
        <v>10</v>
      </c>
      <c r="C147" s="82" t="s">
        <v>153</v>
      </c>
      <c r="D147" s="21">
        <v>40</v>
      </c>
      <c r="E147" s="18"/>
      <c r="F147" s="13" t="str">
        <f>IF(E147="","",IF(E147*$B147&lt;=$D147,E147*$B147,$D147))</f>
        <v/>
      </c>
      <c r="G147" s="18"/>
      <c r="H147" s="13" t="str">
        <f>IF(G147="","",IF(G147*$B147&lt;=$D147,G147*$B147,$D147))</f>
        <v/>
      </c>
      <c r="I147" s="23"/>
      <c r="J147" s="95"/>
    </row>
    <row r="148" spans="1:10" ht="31.5" x14ac:dyDescent="0.25">
      <c r="A148" s="6" t="s">
        <v>13</v>
      </c>
      <c r="B148" s="8">
        <v>5</v>
      </c>
      <c r="C148" s="80" t="s">
        <v>153</v>
      </c>
      <c r="D148" s="7">
        <v>20</v>
      </c>
      <c r="E148" s="18"/>
      <c r="F148" s="13" t="str">
        <f t="shared" ref="F148:H150" si="10">IF(E148="","",IF(E148*$B148&lt;=$D148,E148*$B148,$D148))</f>
        <v/>
      </c>
      <c r="G148" s="18"/>
      <c r="H148" s="13" t="str">
        <f t="shared" si="10"/>
        <v/>
      </c>
      <c r="I148" s="15"/>
      <c r="J148" s="92"/>
    </row>
    <row r="149" spans="1:10" ht="31.5" x14ac:dyDescent="0.25">
      <c r="A149" s="6" t="s">
        <v>14</v>
      </c>
      <c r="B149" s="8">
        <v>2</v>
      </c>
      <c r="C149" s="79" t="s">
        <v>116</v>
      </c>
      <c r="D149" s="7">
        <v>10</v>
      </c>
      <c r="E149" s="18"/>
      <c r="F149" s="13" t="str">
        <f t="shared" si="10"/>
        <v/>
      </c>
      <c r="G149" s="18"/>
      <c r="H149" s="13" t="str">
        <f t="shared" si="10"/>
        <v/>
      </c>
      <c r="I149" s="15"/>
      <c r="J149" s="92"/>
    </row>
    <row r="150" spans="1:10" ht="48" thickBot="1" x14ac:dyDescent="0.3">
      <c r="A150" s="24" t="s">
        <v>15</v>
      </c>
      <c r="B150" s="12">
        <v>5</v>
      </c>
      <c r="C150" s="84" t="s">
        <v>116</v>
      </c>
      <c r="D150" s="11">
        <v>10</v>
      </c>
      <c r="E150" s="18"/>
      <c r="F150" s="13" t="str">
        <f t="shared" si="10"/>
        <v/>
      </c>
      <c r="G150" s="18"/>
      <c r="H150" s="13" t="str">
        <f t="shared" si="10"/>
        <v/>
      </c>
      <c r="I150" s="16"/>
      <c r="J150" s="93"/>
    </row>
    <row r="151" spans="1:10" ht="16.5" thickBot="1" x14ac:dyDescent="0.3">
      <c r="A151" s="212" t="s">
        <v>8</v>
      </c>
      <c r="B151" s="213"/>
      <c r="C151" s="213"/>
      <c r="D151" s="214"/>
      <c r="E151" s="222">
        <f>SUM(F147:F150)</f>
        <v>0</v>
      </c>
      <c r="F151" s="223"/>
      <c r="G151" s="222">
        <f>SUM(H147:H150)</f>
        <v>0</v>
      </c>
      <c r="H151" s="223"/>
      <c r="I151" s="224"/>
      <c r="J151" s="224"/>
    </row>
  </sheetData>
  <mergeCells count="91">
    <mergeCell ref="G25:H25"/>
    <mergeCell ref="J85:J86"/>
    <mergeCell ref="J25:J26"/>
    <mergeCell ref="A47:A48"/>
    <mergeCell ref="I47:I48"/>
    <mergeCell ref="I85:I86"/>
    <mergeCell ref="A23:J23"/>
    <mergeCell ref="E81:F81"/>
    <mergeCell ref="G81:H81"/>
    <mergeCell ref="I81:J81"/>
    <mergeCell ref="A24:J24"/>
    <mergeCell ref="I42:J42"/>
    <mergeCell ref="A46:J46"/>
    <mergeCell ref="E42:F42"/>
    <mergeCell ref="G42:H42"/>
    <mergeCell ref="A25:A26"/>
    <mergeCell ref="D25:D26"/>
    <mergeCell ref="E25:F25"/>
    <mergeCell ref="B25:C26"/>
    <mergeCell ref="B47:C48"/>
    <mergeCell ref="E47:F47"/>
    <mergeCell ref="G47:H47"/>
    <mergeCell ref="E151:F151"/>
    <mergeCell ref="G151:H151"/>
    <mergeCell ref="I151:J151"/>
    <mergeCell ref="A145:A146"/>
    <mergeCell ref="D145:D146"/>
    <mergeCell ref="E145:F145"/>
    <mergeCell ref="G145:H145"/>
    <mergeCell ref="I145:I146"/>
    <mergeCell ref="J145:J146"/>
    <mergeCell ref="A151:D151"/>
    <mergeCell ref="J120:J121"/>
    <mergeCell ref="B85:C86"/>
    <mergeCell ref="B120:C121"/>
    <mergeCell ref="A3:J3"/>
    <mergeCell ref="A4:J4"/>
    <mergeCell ref="A5:J5"/>
    <mergeCell ref="A6:J6"/>
    <mergeCell ref="A7:J7"/>
    <mergeCell ref="A8:J8"/>
    <mergeCell ref="A11:J11"/>
    <mergeCell ref="A9:J9"/>
    <mergeCell ref="A10:J10"/>
    <mergeCell ref="A19:J19"/>
    <mergeCell ref="I16:J16"/>
    <mergeCell ref="A22:J22"/>
    <mergeCell ref="D47:D48"/>
    <mergeCell ref="A120:A121"/>
    <mergeCell ref="D120:D121"/>
    <mergeCell ref="E120:F120"/>
    <mergeCell ref="G120:H120"/>
    <mergeCell ref="I120:I121"/>
    <mergeCell ref="A140:D140"/>
    <mergeCell ref="A142:D142"/>
    <mergeCell ref="B145:C146"/>
    <mergeCell ref="A137:J137"/>
    <mergeCell ref="E135:F135"/>
    <mergeCell ref="G135:H135"/>
    <mergeCell ref="E142:F142"/>
    <mergeCell ref="G142:H142"/>
    <mergeCell ref="E140:F140"/>
    <mergeCell ref="A144:J144"/>
    <mergeCell ref="G140:H140"/>
    <mergeCell ref="I140:J140"/>
    <mergeCell ref="B13:H13"/>
    <mergeCell ref="B14:C14"/>
    <mergeCell ref="E14:F14"/>
    <mergeCell ref="G14:H14"/>
    <mergeCell ref="F15:G15"/>
    <mergeCell ref="B16:F16"/>
    <mergeCell ref="G16:H16"/>
    <mergeCell ref="B18:C18"/>
    <mergeCell ref="E18:G18"/>
    <mergeCell ref="H15:J15"/>
    <mergeCell ref="A20:B20"/>
    <mergeCell ref="A42:D42"/>
    <mergeCell ref="A81:D81"/>
    <mergeCell ref="A113:D113"/>
    <mergeCell ref="A135:D135"/>
    <mergeCell ref="A119:J119"/>
    <mergeCell ref="J47:J48"/>
    <mergeCell ref="I25:I26"/>
    <mergeCell ref="A84:J84"/>
    <mergeCell ref="E113:F113"/>
    <mergeCell ref="G113:H113"/>
    <mergeCell ref="I113:J113"/>
    <mergeCell ref="A85:A86"/>
    <mergeCell ref="D85:D86"/>
    <mergeCell ref="E85:F85"/>
    <mergeCell ref="G85:H85"/>
  </mergeCells>
  <dataValidations count="2">
    <dataValidation operator="equal" allowBlank="1" showInputMessage="1" showErrorMessage="1" sqref="I27:I41 I87:I112 G88:G112 I147:I150 E27:E41 G27:G41 I49:I80 E49:E80 G49:G80 E88:E112 I122:I136 I138:I139 E122:E134 E138:E139 G122:G134 G138:G139 E147:E150 G147:G150" xr:uid="{E5EFB4A0-2A06-406E-B8D1-AFC233C45565}"/>
    <dataValidation type="decimal" operator="lessThanOrEqual" allowBlank="1" showInputMessage="1" showErrorMessage="1" sqref="H41 H112 F91 F41 F72 H72 F112 H91 H134 F134" xr:uid="{83D7DB3D-E9B6-43AE-B188-9674AC621150}">
      <formula1>$D41</formula1>
    </dataValidation>
  </dataValidations>
  <printOptions horizontalCentered="1"/>
  <pageMargins left="0.78740157480314965" right="0.59055118110236227" top="0.59055118110236227" bottom="0.59055118110236227" header="0.31496062992125984" footer="0.31496062992125984"/>
  <pageSetup paperSize="9" scale="40" fitToHeight="4" orientation="portrait" horizontalDpi="0" verticalDpi="0" r:id="rId1"/>
  <rowBreaks count="1" manualBreakCount="1">
    <brk id="8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2E089-C70F-4551-8765-3FEF1F983A13}">
  <sheetPr codeName="Planilha17">
    <tabColor theme="9" tint="-0.249977111117893"/>
    <pageSetUpPr fitToPage="1"/>
  </sheetPr>
  <dimension ref="A1:M53"/>
  <sheetViews>
    <sheetView showGridLines="0" zoomScale="110" zoomScaleNormal="110" workbookViewId="0">
      <selection activeCell="F4" sqref="F4"/>
    </sheetView>
  </sheetViews>
  <sheetFormatPr defaultColWidth="8.625" defaultRowHeight="15.75" x14ac:dyDescent="0.25"/>
  <cols>
    <col min="1" max="1" width="1" style="128" customWidth="1"/>
    <col min="2" max="2" width="6.375" style="128" customWidth="1"/>
    <col min="3" max="3" width="4" style="128" customWidth="1"/>
    <col min="4" max="4" width="10.625" style="128" customWidth="1"/>
    <col min="5" max="5" width="5.375" style="128" customWidth="1"/>
    <col min="6" max="6" width="8.125" style="128" customWidth="1"/>
    <col min="7" max="7" width="6.375" style="128" customWidth="1"/>
    <col min="8" max="8" width="6.875" style="128" customWidth="1"/>
    <col min="9" max="9" width="11.625" style="128" customWidth="1"/>
    <col min="10" max="10" width="4.5" style="128" customWidth="1"/>
    <col min="11" max="11" width="11.375" style="128" customWidth="1"/>
    <col min="12" max="12" width="9.875" style="128" customWidth="1"/>
    <col min="13" max="13" width="4.875" style="128" customWidth="1"/>
    <col min="14" max="16384" width="8.625" style="128"/>
  </cols>
  <sheetData>
    <row r="1" spans="1:13" s="129" customFormat="1" x14ac:dyDescent="0.25">
      <c r="E1" s="61"/>
      <c r="F1" s="61"/>
      <c r="G1" s="61"/>
      <c r="H1" s="61"/>
    </row>
    <row r="2" spans="1:13" s="129" customFormat="1" x14ac:dyDescent="0.25">
      <c r="E2" s="61"/>
      <c r="F2" s="61"/>
      <c r="G2" s="61"/>
      <c r="H2" s="61"/>
    </row>
    <row r="3" spans="1:13" s="129" customFormat="1" x14ac:dyDescent="0.25"/>
    <row r="4" spans="1:13" s="129" customFormat="1" x14ac:dyDescent="0.25"/>
    <row r="5" spans="1:13" s="129" customFormat="1" x14ac:dyDescent="0.25">
      <c r="A5" s="262" t="s">
        <v>23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</row>
    <row r="6" spans="1:13" s="129" customFormat="1" x14ac:dyDescent="0.25">
      <c r="A6" s="262" t="s">
        <v>24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</row>
    <row r="7" spans="1:13" s="129" customFormat="1" x14ac:dyDescent="0.25">
      <c r="A7" s="262" t="s">
        <v>241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</row>
    <row r="8" spans="1:13" s="129" customFormat="1" x14ac:dyDescent="0.25">
      <c r="A8" s="262" t="s">
        <v>242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</row>
    <row r="9" spans="1:13" s="129" customFormat="1" ht="15.6" customHeight="1" x14ac:dyDescent="0.25">
      <c r="B9" s="264" t="s">
        <v>286</v>
      </c>
      <c r="C9" s="264"/>
      <c r="D9" s="264"/>
      <c r="E9" s="264"/>
      <c r="F9" s="264"/>
      <c r="G9" s="264"/>
      <c r="H9" s="264"/>
      <c r="I9" s="264"/>
      <c r="J9" s="264"/>
      <c r="K9" s="264"/>
      <c r="L9" s="264"/>
    </row>
    <row r="10" spans="1:13" s="129" customFormat="1" x14ac:dyDescent="0.25"/>
    <row r="11" spans="1:13" s="129" customFormat="1" ht="21" customHeight="1" x14ac:dyDescent="0.25">
      <c r="A11" s="263" t="s">
        <v>243</v>
      </c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</row>
    <row r="12" spans="1:13" s="131" customFormat="1" ht="12.75" x14ac:dyDescent="0.25">
      <c r="E12" s="132"/>
      <c r="F12" s="132"/>
      <c r="G12" s="132"/>
      <c r="H12" s="132"/>
      <c r="I12" s="132"/>
      <c r="J12" s="132"/>
    </row>
    <row r="13" spans="1:13" x14ac:dyDescent="0.25">
      <c r="B13" s="128" t="str">
        <f>"À Direção do(a) " &amp; Dados!B23</f>
        <v xml:space="preserve">À Direção do(a) </v>
      </c>
    </row>
    <row r="14" spans="1:13" ht="16.5" thickBot="1" x14ac:dyDescent="0.3"/>
    <row r="15" spans="1:13" x14ac:dyDescent="0.25">
      <c r="B15" s="259" t="s">
        <v>244</v>
      </c>
      <c r="C15" s="260"/>
      <c r="D15" s="260"/>
      <c r="E15" s="260"/>
      <c r="F15" s="260"/>
      <c r="G15" s="260"/>
      <c r="H15" s="261"/>
      <c r="I15" s="259" t="s">
        <v>245</v>
      </c>
      <c r="J15" s="261"/>
      <c r="K15" s="259" t="s">
        <v>246</v>
      </c>
      <c r="L15" s="260"/>
      <c r="M15" s="261"/>
    </row>
    <row r="16" spans="1:13" ht="16.5" thickBot="1" x14ac:dyDescent="0.3">
      <c r="B16" s="265">
        <f>Dados!B17</f>
        <v>0</v>
      </c>
      <c r="C16" s="268"/>
      <c r="D16" s="268"/>
      <c r="E16" s="268"/>
      <c r="F16" s="268"/>
      <c r="G16" s="268"/>
      <c r="H16" s="266"/>
      <c r="I16" s="265">
        <f>Dados!B18</f>
        <v>0</v>
      </c>
      <c r="J16" s="266"/>
      <c r="K16" s="267">
        <f>Dados!B22</f>
        <v>0</v>
      </c>
      <c r="L16" s="268"/>
      <c r="M16" s="266"/>
    </row>
    <row r="17" spans="2:13" x14ac:dyDescent="0.25">
      <c r="B17" s="269" t="s">
        <v>247</v>
      </c>
      <c r="C17" s="270"/>
      <c r="D17" s="270"/>
      <c r="E17" s="270"/>
      <c r="F17" s="270"/>
      <c r="G17" s="270"/>
      <c r="H17" s="270"/>
      <c r="I17" s="270"/>
      <c r="J17" s="270"/>
      <c r="K17" s="270"/>
      <c r="L17" s="273" t="str">
        <f>Dados!B34</f>
        <v xml:space="preserve"> </v>
      </c>
      <c r="M17" s="274"/>
    </row>
    <row r="18" spans="2:13" ht="16.5" thickBot="1" x14ac:dyDescent="0.3">
      <c r="B18" s="271"/>
      <c r="C18" s="272"/>
      <c r="D18" s="272"/>
      <c r="E18" s="272"/>
      <c r="F18" s="272"/>
      <c r="G18" s="272"/>
      <c r="H18" s="272"/>
      <c r="I18" s="272"/>
      <c r="J18" s="272"/>
      <c r="K18" s="272"/>
      <c r="L18" s="275"/>
      <c r="M18" s="276"/>
    </row>
    <row r="19" spans="2:13" x14ac:dyDescent="0.25">
      <c r="B19" s="259" t="s">
        <v>251</v>
      </c>
      <c r="C19" s="260"/>
      <c r="D19" s="260"/>
      <c r="E19" s="261"/>
      <c r="F19" s="259" t="s">
        <v>252</v>
      </c>
      <c r="G19" s="260"/>
      <c r="H19" s="261"/>
      <c r="I19" s="259" t="s">
        <v>253</v>
      </c>
      <c r="J19" s="260"/>
      <c r="K19" s="260"/>
      <c r="L19" s="260"/>
      <c r="M19" s="261"/>
    </row>
    <row r="20" spans="2:13" ht="16.5" thickBot="1" x14ac:dyDescent="0.3">
      <c r="B20" s="265">
        <f>Dados!B19</f>
        <v>0</v>
      </c>
      <c r="C20" s="268"/>
      <c r="D20" s="268"/>
      <c r="E20" s="266"/>
      <c r="F20" s="265">
        <f>Dados!B20</f>
        <v>0</v>
      </c>
      <c r="G20" s="268"/>
      <c r="H20" s="266"/>
      <c r="I20" s="277">
        <f>Dados!B21</f>
        <v>0</v>
      </c>
      <c r="J20" s="257"/>
      <c r="K20" s="257"/>
      <c r="L20" s="257"/>
      <c r="M20" s="258"/>
    </row>
    <row r="21" spans="2:13" x14ac:dyDescent="0.25">
      <c r="B21" s="259" t="s">
        <v>254</v>
      </c>
      <c r="C21" s="260"/>
      <c r="D21" s="260"/>
      <c r="E21" s="260"/>
      <c r="F21" s="260"/>
      <c r="G21" s="260"/>
      <c r="H21" s="261"/>
      <c r="I21" s="259" t="s">
        <v>255</v>
      </c>
      <c r="J21" s="260"/>
      <c r="K21" s="260"/>
      <c r="L21" s="260"/>
      <c r="M21" s="261"/>
    </row>
    <row r="22" spans="2:13" ht="16.5" thickBot="1" x14ac:dyDescent="0.3">
      <c r="B22" s="256">
        <f>Dados!B23</f>
        <v>0</v>
      </c>
      <c r="C22" s="257"/>
      <c r="D22" s="257"/>
      <c r="E22" s="257"/>
      <c r="F22" s="257"/>
      <c r="G22" s="257"/>
      <c r="H22" s="258"/>
      <c r="I22" s="256" t="str">
        <f>IF(Dados!B24="","",Dados!B24)</f>
        <v/>
      </c>
      <c r="J22" s="257"/>
      <c r="K22" s="257"/>
      <c r="L22" s="257"/>
      <c r="M22" s="258"/>
    </row>
    <row r="23" spans="2:13" x14ac:dyDescent="0.25">
      <c r="B23" s="118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20"/>
    </row>
    <row r="24" spans="2:13" ht="18" x14ac:dyDescent="0.25">
      <c r="B24" s="147"/>
      <c r="C24" s="128" t="s">
        <v>264</v>
      </c>
      <c r="M24" s="148"/>
    </row>
    <row r="25" spans="2:13" x14ac:dyDescent="0.25">
      <c r="B25" s="147" t="s">
        <v>265</v>
      </c>
      <c r="M25" s="148"/>
    </row>
    <row r="26" spans="2:13" ht="16.5" thickBot="1" x14ac:dyDescent="0.3">
      <c r="B26" s="147"/>
      <c r="M26" s="148"/>
    </row>
    <row r="27" spans="2:13" ht="16.5" thickBot="1" x14ac:dyDescent="0.3">
      <c r="B27" s="147"/>
      <c r="C27" s="133" t="str">
        <f>IF(Dados!$B$25="Progressão Funcional por desempenho e interstício","X","")</f>
        <v/>
      </c>
      <c r="D27" s="128" t="s">
        <v>262</v>
      </c>
      <c r="I27" s="134" t="str">
        <f>IF($C$27="X",Dados!$B$28,"")</f>
        <v/>
      </c>
      <c r="J27" s="125" t="s">
        <v>240</v>
      </c>
      <c r="K27" s="134" t="str">
        <f>IF($C$27="X",Dados!$B$29,"")</f>
        <v/>
      </c>
      <c r="L27" s="128" t="s">
        <v>257</v>
      </c>
      <c r="M27" s="149" t="str">
        <f>IF($C$27="X",Dados!$B$30&amp;",","")</f>
        <v/>
      </c>
    </row>
    <row r="28" spans="2:13" x14ac:dyDescent="0.25">
      <c r="B28" s="147"/>
      <c r="D28" s="125" t="s">
        <v>258</v>
      </c>
      <c r="E28" s="135" t="str">
        <f>IF($C$27="X",Dados!$B$31,"")</f>
        <v/>
      </c>
      <c r="F28" s="125" t="s">
        <v>261</v>
      </c>
      <c r="G28" s="125" t="s">
        <v>258</v>
      </c>
      <c r="H28" s="135" t="str">
        <f>IF($C$27="X",Dados!$B$33&amp;".","")</f>
        <v/>
      </c>
      <c r="I28" s="128" t="s">
        <v>272</v>
      </c>
      <c r="M28" s="148"/>
    </row>
    <row r="29" spans="2:13" ht="16.5" thickBot="1" x14ac:dyDescent="0.3">
      <c r="B29" s="147"/>
      <c r="M29" s="148"/>
    </row>
    <row r="30" spans="2:13" ht="16.5" thickBot="1" x14ac:dyDescent="0.3">
      <c r="B30" s="147"/>
      <c r="C30" s="133" t="str">
        <f>IF(Dados!$B$25="Promoção Funcional por desempenho e interstício","X","")</f>
        <v/>
      </c>
      <c r="D30" s="128" t="s">
        <v>330</v>
      </c>
      <c r="I30" s="134" t="str">
        <f>IF($C$30="X",Dados!$B$28,"")</f>
        <v/>
      </c>
      <c r="J30" s="125" t="s">
        <v>240</v>
      </c>
      <c r="K30" s="134" t="str">
        <f>IF($C$30="X",Dados!$B$29,"")</f>
        <v/>
      </c>
      <c r="L30" s="128" t="s">
        <v>257</v>
      </c>
      <c r="M30" s="149" t="str">
        <f>IF($C$30="X",Dados!$B$30&amp;",","")</f>
        <v/>
      </c>
    </row>
    <row r="31" spans="2:13" x14ac:dyDescent="0.25">
      <c r="B31" s="147"/>
      <c r="D31" s="125" t="s">
        <v>258</v>
      </c>
      <c r="E31" s="135" t="str">
        <f>IF($C$30="X",Dados!$B$31,"")</f>
        <v/>
      </c>
      <c r="F31" s="125" t="s">
        <v>259</v>
      </c>
      <c r="G31" s="125" t="s">
        <v>260</v>
      </c>
      <c r="H31" s="135" t="str">
        <f>IF($C$30="X",Dados!B32&amp;",","")</f>
        <v/>
      </c>
      <c r="I31" s="125" t="s">
        <v>258</v>
      </c>
      <c r="J31" s="135" t="str">
        <f>IF($C$30="X",Dados!B33,"")</f>
        <v/>
      </c>
      <c r="K31" s="128" t="s">
        <v>272</v>
      </c>
      <c r="M31" s="148"/>
    </row>
    <row r="32" spans="2:13" x14ac:dyDescent="0.25">
      <c r="B32" s="147"/>
      <c r="M32" s="148"/>
    </row>
    <row r="33" spans="2:13" x14ac:dyDescent="0.25">
      <c r="B33" s="147"/>
      <c r="C33" s="128" t="s">
        <v>263</v>
      </c>
      <c r="M33" s="148"/>
    </row>
    <row r="34" spans="2:13" x14ac:dyDescent="0.25">
      <c r="B34" s="147"/>
      <c r="M34" s="148"/>
    </row>
    <row r="35" spans="2:13" ht="16.5" thickBot="1" x14ac:dyDescent="0.3">
      <c r="B35" s="147"/>
      <c r="E35" s="171" t="str">
        <f>Dados!B26&amp;","</f>
        <v>,</v>
      </c>
      <c r="F35" s="251">
        <f>Dados!B27</f>
        <v>0</v>
      </c>
      <c r="G35" s="251"/>
      <c r="I35" s="122"/>
      <c r="J35" s="122"/>
      <c r="K35" s="122"/>
      <c r="L35" s="122"/>
      <c r="M35" s="148"/>
    </row>
    <row r="36" spans="2:13" s="150" customFormat="1" ht="12.75" x14ac:dyDescent="0.25">
      <c r="B36" s="151"/>
      <c r="I36" s="252" t="s">
        <v>274</v>
      </c>
      <c r="J36" s="252"/>
      <c r="K36" s="252"/>
      <c r="L36" s="252"/>
      <c r="M36" s="153"/>
    </row>
    <row r="37" spans="2:13" s="150" customFormat="1" ht="12.75" x14ac:dyDescent="0.25">
      <c r="B37" s="151"/>
      <c r="I37" s="252">
        <f>B16</f>
        <v>0</v>
      </c>
      <c r="J37" s="252"/>
      <c r="K37" s="252"/>
      <c r="L37" s="252"/>
      <c r="M37" s="153"/>
    </row>
    <row r="38" spans="2:13" s="150" customFormat="1" ht="12.75" x14ac:dyDescent="0.25">
      <c r="B38" s="151"/>
      <c r="I38" s="252" t="str">
        <f xml:space="preserve"> "Siape: "&amp;I16</f>
        <v>Siape: 0</v>
      </c>
      <c r="J38" s="252"/>
      <c r="K38" s="252"/>
      <c r="L38" s="252"/>
      <c r="M38" s="153"/>
    </row>
    <row r="39" spans="2:13" ht="16.5" thickBot="1" x14ac:dyDescent="0.3">
      <c r="B39" s="121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3"/>
    </row>
    <row r="40" spans="2:13" x14ac:dyDescent="0.25">
      <c r="B40" s="118" t="s">
        <v>275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20"/>
    </row>
    <row r="41" spans="2:13" x14ac:dyDescent="0.25">
      <c r="B41" s="147"/>
      <c r="M41" s="148"/>
    </row>
    <row r="42" spans="2:13" s="150" customFormat="1" ht="30" customHeight="1" x14ac:dyDescent="0.25">
      <c r="B42" s="253" t="s">
        <v>281</v>
      </c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5"/>
    </row>
    <row r="43" spans="2:13" s="150" customFormat="1" ht="15.6" customHeight="1" x14ac:dyDescent="0.25">
      <c r="B43" s="154" t="s">
        <v>276</v>
      </c>
      <c r="C43" s="247" t="s">
        <v>282</v>
      </c>
      <c r="D43" s="247"/>
      <c r="E43" s="247"/>
      <c r="F43" s="247"/>
      <c r="G43" s="247"/>
      <c r="H43" s="247"/>
      <c r="I43" s="247"/>
      <c r="J43" s="247"/>
      <c r="K43" s="247"/>
      <c r="L43" s="247"/>
      <c r="M43" s="248"/>
    </row>
    <row r="44" spans="2:13" s="150" customFormat="1" ht="15.6" customHeight="1" x14ac:dyDescent="0.25">
      <c r="B44" s="154" t="s">
        <v>278</v>
      </c>
      <c r="C44" s="247" t="s">
        <v>283</v>
      </c>
      <c r="D44" s="247"/>
      <c r="E44" s="247"/>
      <c r="F44" s="247"/>
      <c r="G44" s="247"/>
      <c r="H44" s="247"/>
      <c r="I44" s="247"/>
      <c r="J44" s="247"/>
      <c r="K44" s="247"/>
      <c r="L44" s="247"/>
      <c r="M44" s="248"/>
    </row>
    <row r="45" spans="2:13" s="150" customFormat="1" ht="15.6" customHeight="1" x14ac:dyDescent="0.25">
      <c r="B45" s="154" t="s">
        <v>279</v>
      </c>
      <c r="C45" s="247" t="s">
        <v>284</v>
      </c>
      <c r="D45" s="247"/>
      <c r="E45" s="247"/>
      <c r="F45" s="247"/>
      <c r="G45" s="247"/>
      <c r="H45" s="247"/>
      <c r="I45" s="247"/>
      <c r="J45" s="247"/>
      <c r="K45" s="247"/>
      <c r="L45" s="247"/>
      <c r="M45" s="248"/>
    </row>
    <row r="46" spans="2:13" s="150" customFormat="1" ht="12.75" x14ac:dyDescent="0.25">
      <c r="B46" s="154" t="s">
        <v>280</v>
      </c>
      <c r="C46" s="249" t="s">
        <v>277</v>
      </c>
      <c r="D46" s="249"/>
      <c r="E46" s="249"/>
      <c r="F46" s="249"/>
      <c r="G46" s="249"/>
      <c r="H46" s="249"/>
      <c r="I46" s="249"/>
      <c r="J46" s="249"/>
      <c r="K46" s="249"/>
      <c r="L46" s="249"/>
      <c r="M46" s="250"/>
    </row>
    <row r="47" spans="2:13" ht="16.5" thickBot="1" x14ac:dyDescent="0.3">
      <c r="B47" s="121"/>
      <c r="C47" s="122"/>
      <c r="D47" s="245" t="s">
        <v>285</v>
      </c>
      <c r="E47" s="245"/>
      <c r="F47" s="245"/>
      <c r="G47" s="245"/>
      <c r="H47" s="245"/>
      <c r="I47" s="245"/>
      <c r="J47" s="245"/>
      <c r="K47" s="245"/>
      <c r="L47" s="245"/>
      <c r="M47" s="246"/>
    </row>
    <row r="48" spans="2:13" s="152" customFormat="1" ht="12" x14ac:dyDescent="0.25">
      <c r="C48" s="152" t="s">
        <v>287</v>
      </c>
    </row>
    <row r="49" spans="4:4" s="152" customFormat="1" ht="12" x14ac:dyDescent="0.25">
      <c r="D49" s="152" t="s">
        <v>288</v>
      </c>
    </row>
    <row r="50" spans="4:4" s="152" customFormat="1" ht="12" x14ac:dyDescent="0.25">
      <c r="D50" s="152" t="s">
        <v>289</v>
      </c>
    </row>
    <row r="51" spans="4:4" s="152" customFormat="1" ht="12" x14ac:dyDescent="0.25">
      <c r="D51" s="152" t="s">
        <v>290</v>
      </c>
    </row>
    <row r="52" spans="4:4" s="152" customFormat="1" ht="12" x14ac:dyDescent="0.25">
      <c r="D52" s="152" t="s">
        <v>291</v>
      </c>
    </row>
    <row r="53" spans="4:4" s="152" customFormat="1" ht="12" x14ac:dyDescent="0.25">
      <c r="D53" s="152" t="s">
        <v>292</v>
      </c>
    </row>
  </sheetData>
  <mergeCells count="34">
    <mergeCell ref="I19:M19"/>
    <mergeCell ref="I20:M20"/>
    <mergeCell ref="B21:H21"/>
    <mergeCell ref="B15:H15"/>
    <mergeCell ref="B19:E19"/>
    <mergeCell ref="B20:E20"/>
    <mergeCell ref="F19:H19"/>
    <mergeCell ref="F20:H20"/>
    <mergeCell ref="B22:H22"/>
    <mergeCell ref="I21:M21"/>
    <mergeCell ref="I22:M22"/>
    <mergeCell ref="A5:M5"/>
    <mergeCell ref="A6:M6"/>
    <mergeCell ref="A7:L7"/>
    <mergeCell ref="A8:L8"/>
    <mergeCell ref="A11:L11"/>
    <mergeCell ref="B9:L9"/>
    <mergeCell ref="I15:J15"/>
    <mergeCell ref="I16:J16"/>
    <mergeCell ref="K15:M15"/>
    <mergeCell ref="K16:M16"/>
    <mergeCell ref="B17:K18"/>
    <mergeCell ref="L17:M18"/>
    <mergeCell ref="B16:H16"/>
    <mergeCell ref="F35:G35"/>
    <mergeCell ref="I36:L36"/>
    <mergeCell ref="I37:L37"/>
    <mergeCell ref="I38:L38"/>
    <mergeCell ref="B42:M42"/>
    <mergeCell ref="D47:M47"/>
    <mergeCell ref="C43:M43"/>
    <mergeCell ref="C44:M44"/>
    <mergeCell ref="C45:M45"/>
    <mergeCell ref="C46:M46"/>
  </mergeCells>
  <printOptions horizontalCentered="1"/>
  <pageMargins left="0.51181102362204722" right="0.39370078740157483" top="0.19685039370078741" bottom="0.19685039370078741" header="0.31496062992125984" footer="0.31496062992125984"/>
  <pageSetup paperSize="9" scale="94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5D81E-471F-4F7E-A46D-40281C4B46B8}">
  <sheetPr codeName="Planilha3">
    <tabColor theme="9" tint="0.59999389629810485"/>
  </sheetPr>
  <dimension ref="A1:I24"/>
  <sheetViews>
    <sheetView showGridLines="0" topLeftCell="A13" zoomScaleNormal="100" workbookViewId="0">
      <selection activeCell="C20" sqref="C20"/>
    </sheetView>
  </sheetViews>
  <sheetFormatPr defaultColWidth="8.875" defaultRowHeight="15.75" x14ac:dyDescent="0.25"/>
  <cols>
    <col min="2" max="2" width="68.375" bestFit="1" customWidth="1"/>
  </cols>
  <sheetData>
    <row r="1" spans="1:9" s="1" customFormat="1" x14ac:dyDescent="0.25">
      <c r="D1" s="2"/>
      <c r="E1" s="2"/>
      <c r="F1" s="2"/>
      <c r="G1" s="2"/>
    </row>
    <row r="2" spans="1:9" s="1" customFormat="1" x14ac:dyDescent="0.25">
      <c r="D2" s="2"/>
      <c r="E2" s="2"/>
      <c r="F2" s="2"/>
      <c r="G2" s="2"/>
    </row>
    <row r="3" spans="1:9" s="1" customFormat="1" x14ac:dyDescent="0.25"/>
    <row r="4" spans="1:9" s="1" customFormat="1" x14ac:dyDescent="0.25"/>
    <row r="5" spans="1:9" s="1" customFormat="1" ht="18.600000000000001" customHeight="1" x14ac:dyDescent="0.3">
      <c r="A5" s="201" t="s">
        <v>23</v>
      </c>
      <c r="B5" s="201"/>
      <c r="C5" s="201"/>
      <c r="D5" s="29"/>
      <c r="E5" s="29"/>
      <c r="F5" s="29"/>
      <c r="G5" s="29"/>
      <c r="H5" s="29"/>
      <c r="I5" s="29"/>
    </row>
    <row r="6" spans="1:9" s="1" customFormat="1" ht="18.600000000000001" customHeight="1" x14ac:dyDescent="0.3">
      <c r="A6" s="201" t="s">
        <v>24</v>
      </c>
      <c r="B6" s="201"/>
      <c r="C6" s="201"/>
      <c r="D6" s="29"/>
      <c r="E6" s="29"/>
      <c r="F6" s="29"/>
      <c r="G6" s="29"/>
      <c r="H6" s="29"/>
      <c r="I6" s="29"/>
    </row>
    <row r="7" spans="1:9" s="1" customFormat="1" ht="21" customHeight="1" x14ac:dyDescent="0.35">
      <c r="A7" s="279" t="s">
        <v>25</v>
      </c>
      <c r="B7" s="279"/>
      <c r="C7" s="279"/>
      <c r="D7" s="30"/>
      <c r="E7" s="30"/>
      <c r="F7" s="30"/>
      <c r="G7" s="30"/>
      <c r="H7" s="30"/>
      <c r="I7" s="30"/>
    </row>
    <row r="8" spans="1:9" s="1" customFormat="1" ht="15.6" customHeight="1" x14ac:dyDescent="0.25">
      <c r="A8" s="280" t="s">
        <v>26</v>
      </c>
      <c r="B8" s="280"/>
      <c r="C8" s="280"/>
    </row>
    <row r="9" spans="1:9" s="1" customFormat="1" ht="15.6" customHeight="1" x14ac:dyDescent="0.25">
      <c r="A9" s="280" t="s">
        <v>27</v>
      </c>
      <c r="B9" s="280"/>
      <c r="C9" s="280"/>
    </row>
    <row r="10" spans="1:9" s="1" customFormat="1" x14ac:dyDescent="0.25"/>
    <row r="11" spans="1:9" s="1" customFormat="1" ht="21" customHeight="1" x14ac:dyDescent="0.35">
      <c r="A11" s="201"/>
      <c r="B11" s="201"/>
      <c r="C11" s="201"/>
      <c r="D11" s="30"/>
      <c r="E11" s="30"/>
      <c r="F11" s="30"/>
      <c r="G11" s="30"/>
      <c r="H11" s="30"/>
      <c r="I11" s="30"/>
    </row>
    <row r="12" spans="1:9" s="1" customFormat="1" ht="21" customHeight="1" x14ac:dyDescent="0.35">
      <c r="A12" s="28"/>
      <c r="B12" s="28"/>
      <c r="C12" s="28"/>
      <c r="D12" s="30"/>
      <c r="E12" s="30"/>
      <c r="F12" s="30"/>
      <c r="G12" s="30"/>
      <c r="H12" s="30"/>
      <c r="I12" s="30"/>
    </row>
    <row r="13" spans="1:9" s="1" customFormat="1" ht="21" customHeight="1" x14ac:dyDescent="0.35">
      <c r="A13" s="201" t="s">
        <v>29</v>
      </c>
      <c r="B13" s="201"/>
      <c r="C13" s="201"/>
      <c r="D13" s="30"/>
      <c r="E13" s="30"/>
      <c r="F13" s="30"/>
      <c r="G13" s="30"/>
      <c r="H13" s="30"/>
      <c r="I13" s="30"/>
    </row>
    <row r="14" spans="1:9" s="1" customFormat="1" ht="21" x14ac:dyDescent="0.35">
      <c r="A14" s="30"/>
      <c r="B14" s="30"/>
      <c r="C14" s="30"/>
      <c r="D14" s="30"/>
      <c r="E14" s="30"/>
      <c r="F14" s="30"/>
      <c r="G14" s="30"/>
      <c r="H14" s="30"/>
      <c r="I14" s="30"/>
    </row>
    <row r="15" spans="1:9" s="1" customFormat="1" ht="21" customHeight="1" x14ac:dyDescent="0.35">
      <c r="D15" s="30"/>
      <c r="E15" s="30"/>
      <c r="F15" s="30"/>
      <c r="G15" s="30"/>
      <c r="H15" s="30"/>
      <c r="I15" s="30"/>
    </row>
    <row r="17" spans="2:4" ht="35.450000000000003" customHeight="1" thickBot="1" x14ac:dyDescent="0.3">
      <c r="B17" s="278" t="s">
        <v>297</v>
      </c>
      <c r="C17" s="278"/>
      <c r="D17" s="177"/>
    </row>
    <row r="18" spans="2:4" ht="16.5" thickBot="1" x14ac:dyDescent="0.3">
      <c r="B18" s="31" t="s">
        <v>20</v>
      </c>
      <c r="C18" s="27" t="s">
        <v>21</v>
      </c>
    </row>
    <row r="19" spans="2:4" x14ac:dyDescent="0.25">
      <c r="B19" s="32" t="s">
        <v>30</v>
      </c>
      <c r="C19" s="35">
        <f>'Planilha Avaliação - Anexo IV'!$E$42</f>
        <v>0</v>
      </c>
    </row>
    <row r="20" spans="2:4" x14ac:dyDescent="0.25">
      <c r="B20" s="33" t="s">
        <v>31</v>
      </c>
      <c r="C20" s="36">
        <f>'Planilha Avaliação - Anexo IV'!$E$81</f>
        <v>0</v>
      </c>
    </row>
    <row r="21" spans="2:4" x14ac:dyDescent="0.25">
      <c r="B21" s="33" t="s">
        <v>32</v>
      </c>
      <c r="C21" s="36">
        <f>'Planilha Avaliação - Anexo IV'!$E$113</f>
        <v>0</v>
      </c>
    </row>
    <row r="22" spans="2:4" x14ac:dyDescent="0.25">
      <c r="B22" s="33" t="s">
        <v>33</v>
      </c>
      <c r="C22" s="36">
        <f>'Planilha Avaliação - Anexo IV'!$E$142</f>
        <v>0</v>
      </c>
    </row>
    <row r="23" spans="2:4" ht="26.25" thickBot="1" x14ac:dyDescent="0.3">
      <c r="B23" s="39" t="s">
        <v>34</v>
      </c>
      <c r="C23" s="37">
        <f>'Planilha Avaliação - Anexo IV'!$E$151</f>
        <v>0</v>
      </c>
    </row>
    <row r="24" spans="2:4" ht="16.5" thickBot="1" x14ac:dyDescent="0.3">
      <c r="B24" s="34" t="s">
        <v>22</v>
      </c>
      <c r="C24" s="38">
        <f>SUM(C19:C23)</f>
        <v>0</v>
      </c>
    </row>
  </sheetData>
  <mergeCells count="8">
    <mergeCell ref="A11:C11"/>
    <mergeCell ref="A13:C13"/>
    <mergeCell ref="B17:C17"/>
    <mergeCell ref="A5:C5"/>
    <mergeCell ref="A6:C6"/>
    <mergeCell ref="A7:C7"/>
    <mergeCell ref="A8:C8"/>
    <mergeCell ref="A9:C9"/>
  </mergeCells>
  <pageMargins left="0.51181102362204722" right="0.51181102362204722" top="0.59055118110236227" bottom="0.59055118110236227" header="0.31496062992125984" footer="0.31496062992125984"/>
  <pageSetup paperSize="9" scale="9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14FC6-2E78-4736-83FD-0576949553A9}">
  <sheetPr codeName="Planilha21">
    <tabColor rgb="FFC00000"/>
    <pageSetUpPr fitToPage="1"/>
  </sheetPr>
  <dimension ref="A1:J33"/>
  <sheetViews>
    <sheetView showGridLines="0" topLeftCell="A16" zoomScale="110" zoomScaleNormal="110" workbookViewId="0">
      <selection activeCell="B37" sqref="B37"/>
    </sheetView>
  </sheetViews>
  <sheetFormatPr defaultColWidth="8.625" defaultRowHeight="15.75" x14ac:dyDescent="0.25"/>
  <cols>
    <col min="1" max="1" width="4" style="69" customWidth="1"/>
    <col min="2" max="2" width="39.625" style="69" customWidth="1"/>
    <col min="3" max="3" width="36.5" style="69" customWidth="1"/>
    <col min="4" max="4" width="8.625" style="69"/>
    <col min="5" max="5" width="6.625" style="69" customWidth="1"/>
    <col min="6" max="6" width="8.125" style="69" customWidth="1"/>
    <col min="7" max="7" width="6.375" style="69" customWidth="1"/>
    <col min="8" max="16384" width="8.625" style="69"/>
  </cols>
  <sheetData>
    <row r="1" spans="1:10" s="60" customFormat="1" x14ac:dyDescent="0.25">
      <c r="E1" s="61"/>
      <c r="F1" s="61"/>
      <c r="G1" s="61"/>
      <c r="H1" s="61"/>
    </row>
    <row r="2" spans="1:10" s="60" customFormat="1" x14ac:dyDescent="0.25">
      <c r="E2" s="61"/>
      <c r="F2" s="61"/>
      <c r="G2" s="61"/>
      <c r="H2" s="61"/>
    </row>
    <row r="3" spans="1:10" s="60" customFormat="1" x14ac:dyDescent="0.25"/>
    <row r="4" spans="1:10" s="60" customFormat="1" x14ac:dyDescent="0.25"/>
    <row r="5" spans="1:10" s="60" customFormat="1" ht="18.600000000000001" customHeight="1" x14ac:dyDescent="0.3">
      <c r="A5" s="290" t="s">
        <v>23</v>
      </c>
      <c r="B5" s="290"/>
      <c r="C5" s="290"/>
      <c r="D5" s="290"/>
      <c r="E5" s="62"/>
      <c r="F5" s="62"/>
      <c r="G5" s="62"/>
      <c r="H5" s="62"/>
      <c r="I5" s="62"/>
      <c r="J5" s="62"/>
    </row>
    <row r="6" spans="1:10" s="60" customFormat="1" ht="18.600000000000001" customHeight="1" x14ac:dyDescent="0.3">
      <c r="A6" s="290" t="s">
        <v>24</v>
      </c>
      <c r="B6" s="290"/>
      <c r="C6" s="290"/>
      <c r="D6" s="290"/>
      <c r="E6" s="62"/>
      <c r="F6" s="62"/>
      <c r="G6" s="62"/>
      <c r="H6" s="62"/>
      <c r="I6" s="62"/>
      <c r="J6" s="62"/>
    </row>
    <row r="7" spans="1:10" s="60" customFormat="1" ht="21" customHeight="1" x14ac:dyDescent="0.35">
      <c r="A7" s="291" t="s">
        <v>25</v>
      </c>
      <c r="B7" s="291"/>
      <c r="C7" s="291"/>
      <c r="D7" s="291"/>
      <c r="E7" s="63"/>
      <c r="F7" s="63"/>
      <c r="G7" s="63"/>
      <c r="H7" s="63"/>
      <c r="I7" s="63"/>
      <c r="J7" s="63"/>
    </row>
    <row r="8" spans="1:10" s="60" customFormat="1" ht="15.6" customHeight="1" x14ac:dyDescent="0.25">
      <c r="A8" s="292" t="s">
        <v>26</v>
      </c>
      <c r="B8" s="292"/>
      <c r="C8" s="292"/>
      <c r="D8" s="292"/>
    </row>
    <row r="9" spans="1:10" s="60" customFormat="1" ht="15.6" customHeight="1" x14ac:dyDescent="0.25">
      <c r="A9" s="292" t="s">
        <v>27</v>
      </c>
      <c r="B9" s="292"/>
      <c r="C9" s="292"/>
      <c r="D9" s="292"/>
    </row>
    <row r="10" spans="1:10" s="60" customFormat="1" x14ac:dyDescent="0.25"/>
    <row r="11" spans="1:10" s="60" customFormat="1" ht="21" customHeight="1" x14ac:dyDescent="0.35">
      <c r="A11" s="64"/>
      <c r="B11" s="290" t="s">
        <v>28</v>
      </c>
      <c r="C11" s="290"/>
      <c r="D11" s="290"/>
      <c r="E11" s="63"/>
      <c r="F11" s="63"/>
      <c r="G11" s="63"/>
      <c r="H11" s="63"/>
      <c r="I11" s="63"/>
      <c r="J11" s="63"/>
    </row>
    <row r="12" spans="1:10" s="65" customFormat="1" ht="12.75" x14ac:dyDescent="0.2">
      <c r="E12" s="66"/>
      <c r="F12" s="66"/>
      <c r="G12" s="66"/>
      <c r="H12" s="66"/>
      <c r="I12" s="66"/>
      <c r="J12" s="66"/>
    </row>
    <row r="13" spans="1:10" s="60" customFormat="1" ht="32.450000000000003" customHeight="1" x14ac:dyDescent="0.35">
      <c r="A13" s="63"/>
      <c r="B13" s="293" t="s">
        <v>296</v>
      </c>
      <c r="C13" s="293"/>
      <c r="D13" s="293"/>
      <c r="E13" s="63"/>
      <c r="F13" s="63"/>
      <c r="G13" s="63"/>
      <c r="H13" s="63"/>
      <c r="I13" s="63"/>
      <c r="J13" s="63"/>
    </row>
    <row r="14" spans="1:10" s="60" customFormat="1" ht="152.1" customHeight="1" x14ac:dyDescent="0.35">
      <c r="A14" s="67"/>
      <c r="B14" s="294" t="e">
        <f ca="1">'Texto Parecer'!E8</f>
        <v>#NAME?</v>
      </c>
      <c r="C14" s="294"/>
      <c r="D14" s="294"/>
      <c r="E14" s="63"/>
      <c r="F14" s="63"/>
      <c r="G14" s="68"/>
      <c r="H14" s="63"/>
      <c r="I14" s="63"/>
      <c r="J14" s="63"/>
    </row>
    <row r="15" spans="1:10" ht="36" customHeight="1" thickBot="1" x14ac:dyDescent="0.3">
      <c r="B15" s="295" t="s">
        <v>297</v>
      </c>
      <c r="C15" s="295"/>
      <c r="D15" s="295"/>
    </row>
    <row r="16" spans="1:10" ht="16.5" thickBot="1" x14ac:dyDescent="0.3">
      <c r="B16" s="296" t="s">
        <v>20</v>
      </c>
      <c r="C16" s="297"/>
      <c r="D16" s="70" t="s">
        <v>21</v>
      </c>
    </row>
    <row r="17" spans="2:4" x14ac:dyDescent="0.25">
      <c r="B17" s="298" t="s">
        <v>77</v>
      </c>
      <c r="C17" s="299"/>
      <c r="D17" s="35">
        <f>'Planilha Avaliação - Anexo IV'!$G$42</f>
        <v>0</v>
      </c>
    </row>
    <row r="18" spans="2:4" x14ac:dyDescent="0.25">
      <c r="B18" s="282" t="s">
        <v>78</v>
      </c>
      <c r="C18" s="283"/>
      <c r="D18" s="36">
        <f>'Planilha Avaliação - Anexo IV'!$G$81</f>
        <v>0</v>
      </c>
    </row>
    <row r="19" spans="2:4" x14ac:dyDescent="0.25">
      <c r="B19" s="282" t="s">
        <v>79</v>
      </c>
      <c r="C19" s="283"/>
      <c r="D19" s="36">
        <f>'Planilha Avaliação - Anexo IV'!$G$113</f>
        <v>0</v>
      </c>
    </row>
    <row r="20" spans="2:4" x14ac:dyDescent="0.25">
      <c r="B20" s="282" t="s">
        <v>80</v>
      </c>
      <c r="C20" s="283"/>
      <c r="D20" s="36">
        <f>'Planilha Avaliação - Anexo IV'!$G$142</f>
        <v>0</v>
      </c>
    </row>
    <row r="21" spans="2:4" ht="16.5" thickBot="1" x14ac:dyDescent="0.3">
      <c r="B21" s="284" t="s">
        <v>81</v>
      </c>
      <c r="C21" s="285"/>
      <c r="D21" s="37">
        <f>'Planilha Avaliação - Anexo IV'!$G$151</f>
        <v>0</v>
      </c>
    </row>
    <row r="22" spans="2:4" ht="16.5" thickBot="1" x14ac:dyDescent="0.3">
      <c r="B22" s="286" t="s">
        <v>22</v>
      </c>
      <c r="C22" s="287"/>
      <c r="D22" s="71">
        <f>SUM(D17:D21)</f>
        <v>0</v>
      </c>
    </row>
    <row r="24" spans="2:4" x14ac:dyDescent="0.25">
      <c r="C24" s="288" t="str">
        <f>'Texto Parecer Decisão'!E14</f>
        <v>São Loureno da Mata, INSERIR EM DADOS de INSERIR EM DADOS de INSERIR EM DADOS</v>
      </c>
      <c r="D24" s="288"/>
    </row>
    <row r="25" spans="2:4" x14ac:dyDescent="0.25">
      <c r="B25" s="69" t="s">
        <v>35</v>
      </c>
    </row>
    <row r="28" spans="2:4" x14ac:dyDescent="0.25">
      <c r="B28" s="72" t="str">
        <f>Dados!B47</f>
        <v>LEILSON VANDERSON BARBOSA DA SILVA</v>
      </c>
    </row>
    <row r="29" spans="2:4" x14ac:dyDescent="0.25">
      <c r="B29" s="73" t="s">
        <v>76</v>
      </c>
    </row>
    <row r="32" spans="2:4" x14ac:dyDescent="0.25">
      <c r="B32" s="72" t="str">
        <f>Dados!B48</f>
        <v>DIJACI ARAÚJO FERREIRA</v>
      </c>
      <c r="C32" s="289" t="str">
        <f>Dados!B49</f>
        <v>LEON TARQUINO DA COSTA</v>
      </c>
      <c r="D32" s="289"/>
    </row>
    <row r="33" spans="2:4" x14ac:dyDescent="0.25">
      <c r="B33" s="74" t="s">
        <v>72</v>
      </c>
      <c r="C33" s="281" t="s">
        <v>72</v>
      </c>
      <c r="D33" s="281"/>
    </row>
  </sheetData>
  <mergeCells count="19">
    <mergeCell ref="B18:C18"/>
    <mergeCell ref="A5:D5"/>
    <mergeCell ref="A6:D6"/>
    <mergeCell ref="A7:D7"/>
    <mergeCell ref="A8:D8"/>
    <mergeCell ref="A9:D9"/>
    <mergeCell ref="B11:D11"/>
    <mergeCell ref="B13:D13"/>
    <mergeCell ref="B14:D14"/>
    <mergeCell ref="B15:D15"/>
    <mergeCell ref="B16:C16"/>
    <mergeCell ref="B17:C17"/>
    <mergeCell ref="C33:D33"/>
    <mergeCell ref="B19:C19"/>
    <mergeCell ref="B20:C20"/>
    <mergeCell ref="B21:C21"/>
    <mergeCell ref="B22:C22"/>
    <mergeCell ref="C24:D24"/>
    <mergeCell ref="C32:D32"/>
  </mergeCells>
  <printOptions horizontalCentered="1"/>
  <pageMargins left="0.51181102362204722" right="0.39370078740157483" top="0.19685039370078741" bottom="0.19685039370078741" header="0.31496062992125984" footer="0.31496062992125984"/>
  <pageSetup paperSize="9" scale="9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62446-E4D5-4F12-BC9B-B3BA477EA996}">
  <sheetPr codeName="Planilha19"/>
  <dimension ref="B7:E45"/>
  <sheetViews>
    <sheetView topLeftCell="B4" zoomScale="80" zoomScaleNormal="80" workbookViewId="0">
      <selection activeCell="E9" sqref="E9"/>
    </sheetView>
  </sheetViews>
  <sheetFormatPr defaultColWidth="8.875" defaultRowHeight="15.75" x14ac:dyDescent="0.25"/>
  <cols>
    <col min="3" max="3" width="72.875" bestFit="1" customWidth="1"/>
    <col min="4" max="4" width="43.125" customWidth="1"/>
    <col min="5" max="5" width="116" customWidth="1"/>
  </cols>
  <sheetData>
    <row r="7" spans="2:5" x14ac:dyDescent="0.25">
      <c r="E7" t="s">
        <v>64</v>
      </c>
    </row>
    <row r="8" spans="2:5" ht="256.5" customHeight="1" x14ac:dyDescent="0.25">
      <c r="C8" s="300" t="s">
        <v>55</v>
      </c>
      <c r="D8" s="300"/>
      <c r="E8" s="46" t="e">
        <f ca="1">_xlfn.CONCAT('Texto Parecer'!C10&amp;'Texto Parecer'!C11&amp;'Texto Parecer'!C12&amp;'Texto Parecer'!D13&amp;'Texto Parecer'!C14&amp;'Texto Parecer'!C15&amp;'Texto Parecer'!C16&amp;'Texto Parecer'!C17&amp;'Texto Parecer'!C18&amp;'Texto Parecer'!C19&amp;'Texto Parecer'!C20&amp;'Texto Parecer'!C21&amp;'Texto Parecer'!C22&amp;'Texto Parecer'!C23&amp;'Texto Parecer'!C24&amp;'Texto Parecer'!C25&amp;'Texto Parecer'!C26&amp;'Texto Parecer'!C27&amp;'Texto Parecer'!C28&amp;'Texto Parecer'!C29&amp;'Texto Parecer'!C30)</f>
        <v>#NAME?</v>
      </c>
    </row>
    <row r="9" spans="2:5" x14ac:dyDescent="0.25">
      <c r="B9" s="156"/>
      <c r="C9" s="156"/>
      <c r="D9" s="156"/>
    </row>
    <row r="10" spans="2:5" x14ac:dyDescent="0.25">
      <c r="B10" s="156" t="s">
        <v>52</v>
      </c>
      <c r="C10" s="157" t="s">
        <v>84</v>
      </c>
      <c r="D10" s="156"/>
    </row>
    <row r="11" spans="2:5" x14ac:dyDescent="0.25">
      <c r="B11" s="156" t="s">
        <v>51</v>
      </c>
      <c r="C11" s="157" t="str">
        <f>Dados!B46</f>
        <v>002/2020 – CODAI, de 06 de Fevereiro de 2020</v>
      </c>
      <c r="D11" s="156"/>
    </row>
    <row r="12" spans="2:5" x14ac:dyDescent="0.25">
      <c r="B12" s="156" t="s">
        <v>52</v>
      </c>
      <c r="C12" s="158" t="s">
        <v>293</v>
      </c>
      <c r="D12" s="156"/>
      <c r="E12" t="s">
        <v>71</v>
      </c>
    </row>
    <row r="13" spans="2:5" x14ac:dyDescent="0.25">
      <c r="B13" s="156" t="s">
        <v>51</v>
      </c>
      <c r="C13" s="157">
        <f>Dados!B54</f>
        <v>0</v>
      </c>
      <c r="D13" s="159"/>
      <c r="E13" t="s">
        <v>70</v>
      </c>
    </row>
    <row r="14" spans="2:5" x14ac:dyDescent="0.25">
      <c r="B14" s="156" t="s">
        <v>52</v>
      </c>
      <c r="C14" s="157" t="s">
        <v>294</v>
      </c>
      <c r="D14" s="156"/>
      <c r="E14" t="str">
        <f>_xlfn.CONCAT(E12&amp;D13)</f>
        <v xml:space="preserve">São Loureno da Mata, </v>
      </c>
    </row>
    <row r="15" spans="2:5" x14ac:dyDescent="0.25">
      <c r="B15" s="156" t="s">
        <v>51</v>
      </c>
      <c r="C15" s="157">
        <f>Dados!B53</f>
        <v>0</v>
      </c>
      <c r="D15" s="156"/>
    </row>
    <row r="16" spans="2:5" x14ac:dyDescent="0.25">
      <c r="B16" s="156" t="s">
        <v>52</v>
      </c>
      <c r="C16" s="158" t="s">
        <v>75</v>
      </c>
      <c r="D16" s="156"/>
    </row>
    <row r="17" spans="2:4" x14ac:dyDescent="0.25">
      <c r="B17" s="156" t="s">
        <v>51</v>
      </c>
      <c r="C17" s="158" t="str">
        <f>UPPER(Dados!B17)</f>
        <v/>
      </c>
      <c r="D17" s="156"/>
    </row>
    <row r="18" spans="2:4" x14ac:dyDescent="0.25">
      <c r="B18" s="156" t="s">
        <v>52</v>
      </c>
      <c r="C18" s="158" t="s">
        <v>65</v>
      </c>
      <c r="D18" s="156"/>
    </row>
    <row r="19" spans="2:4" x14ac:dyDescent="0.25">
      <c r="B19" s="156" t="s">
        <v>51</v>
      </c>
      <c r="C19" s="158">
        <f>Dados!B18</f>
        <v>0</v>
      </c>
      <c r="D19" s="156"/>
    </row>
    <row r="20" spans="2:4" x14ac:dyDescent="0.25">
      <c r="B20" s="156" t="s">
        <v>52</v>
      </c>
      <c r="C20" s="158" t="s">
        <v>301</v>
      </c>
      <c r="D20" s="156"/>
    </row>
    <row r="21" spans="2:4" x14ac:dyDescent="0.25">
      <c r="B21" s="156" t="s">
        <v>51</v>
      </c>
      <c r="C21" s="160">
        <f>Dados!B25</f>
        <v>0</v>
      </c>
      <c r="D21" s="156"/>
    </row>
    <row r="22" spans="2:4" x14ac:dyDescent="0.25">
      <c r="B22" s="156" t="s">
        <v>52</v>
      </c>
      <c r="C22" s="158" t="s">
        <v>324</v>
      </c>
      <c r="D22" s="156"/>
    </row>
    <row r="23" spans="2:4" x14ac:dyDescent="0.25">
      <c r="B23" s="156" t="s">
        <v>51</v>
      </c>
      <c r="C23" s="163">
        <f>Dados!B58</f>
        <v>0</v>
      </c>
      <c r="D23" s="156"/>
    </row>
    <row r="24" spans="2:4" x14ac:dyDescent="0.25">
      <c r="B24" s="156" t="s">
        <v>52</v>
      </c>
      <c r="C24" s="158" t="s">
        <v>325</v>
      </c>
      <c r="D24" s="156"/>
    </row>
    <row r="25" spans="2:4" x14ac:dyDescent="0.25">
      <c r="B25" s="156" t="s">
        <v>51</v>
      </c>
      <c r="C25" s="158">
        <f>'Parecer CAPD'!D22</f>
        <v>0</v>
      </c>
      <c r="D25" s="156"/>
    </row>
    <row r="26" spans="2:4" x14ac:dyDescent="0.25">
      <c r="B26" s="156" t="s">
        <v>52</v>
      </c>
      <c r="C26" s="158" t="s">
        <v>326</v>
      </c>
      <c r="D26" s="156"/>
    </row>
    <row r="27" spans="2:4" x14ac:dyDescent="0.25">
      <c r="B27" s="156" t="s">
        <v>51</v>
      </c>
      <c r="C27" s="158">
        <f>Dados!B61</f>
        <v>0</v>
      </c>
      <c r="D27" s="156"/>
    </row>
    <row r="28" spans="2:4" x14ac:dyDescent="0.25">
      <c r="B28" s="156" t="s">
        <v>52</v>
      </c>
      <c r="C28" s="158" t="s">
        <v>295</v>
      </c>
      <c r="D28" s="156"/>
    </row>
    <row r="29" spans="2:4" x14ac:dyDescent="0.25">
      <c r="B29" s="156" t="s">
        <v>51</v>
      </c>
      <c r="C29" s="164">
        <f>Dados!B25</f>
        <v>0</v>
      </c>
      <c r="D29" s="159"/>
    </row>
    <row r="30" spans="2:4" x14ac:dyDescent="0.25">
      <c r="B30" s="156" t="s">
        <v>52</v>
      </c>
      <c r="C30" s="161" t="s">
        <v>272</v>
      </c>
      <c r="D30" s="156"/>
    </row>
    <row r="31" spans="2:4" x14ac:dyDescent="0.25">
      <c r="B31" s="156" t="s">
        <v>51</v>
      </c>
      <c r="C31" s="162"/>
      <c r="D31" s="159"/>
    </row>
    <row r="32" spans="2:4" x14ac:dyDescent="0.25">
      <c r="B32" s="156" t="s">
        <v>52</v>
      </c>
      <c r="C32" s="161"/>
      <c r="D32" s="156"/>
    </row>
    <row r="33" spans="2:4" x14ac:dyDescent="0.25">
      <c r="B33" s="156" t="s">
        <v>51</v>
      </c>
      <c r="C33" s="161"/>
      <c r="D33" s="156"/>
    </row>
    <row r="34" spans="2:4" x14ac:dyDescent="0.25">
      <c r="B34" s="156" t="s">
        <v>52</v>
      </c>
      <c r="C34" s="161"/>
      <c r="D34" s="156"/>
    </row>
    <row r="35" spans="2:4" x14ac:dyDescent="0.25">
      <c r="B35" s="156" t="s">
        <v>52</v>
      </c>
      <c r="C35" s="161"/>
      <c r="D35" s="156"/>
    </row>
    <row r="36" spans="2:4" x14ac:dyDescent="0.25">
      <c r="B36" s="156" t="s">
        <v>51</v>
      </c>
      <c r="C36" s="161"/>
      <c r="D36" s="156"/>
    </row>
    <row r="37" spans="2:4" x14ac:dyDescent="0.25">
      <c r="B37" s="156" t="s">
        <v>52</v>
      </c>
      <c r="C37" s="161"/>
      <c r="D37" s="156"/>
    </row>
    <row r="38" spans="2:4" x14ac:dyDescent="0.25">
      <c r="B38" s="156" t="s">
        <v>51</v>
      </c>
      <c r="C38" s="162"/>
      <c r="D38" s="159"/>
    </row>
    <row r="39" spans="2:4" x14ac:dyDescent="0.25">
      <c r="B39" s="156" t="s">
        <v>52</v>
      </c>
      <c r="C39" s="161"/>
      <c r="D39" s="156"/>
    </row>
    <row r="40" spans="2:4" x14ac:dyDescent="0.25">
      <c r="B40" s="156" t="s">
        <v>51</v>
      </c>
      <c r="C40" s="161"/>
      <c r="D40" s="156"/>
    </row>
    <row r="41" spans="2:4" x14ac:dyDescent="0.25">
      <c r="B41" s="156" t="s">
        <v>52</v>
      </c>
      <c r="C41" s="161"/>
      <c r="D41" s="156"/>
    </row>
    <row r="42" spans="2:4" x14ac:dyDescent="0.25">
      <c r="B42" s="156" t="s">
        <v>51</v>
      </c>
      <c r="C42" s="161"/>
      <c r="D42" s="156"/>
    </row>
    <row r="43" spans="2:4" x14ac:dyDescent="0.25">
      <c r="B43" s="156" t="s">
        <v>52</v>
      </c>
      <c r="C43" s="156"/>
      <c r="D43" s="156"/>
    </row>
    <row r="44" spans="2:4" x14ac:dyDescent="0.25">
      <c r="B44" s="156" t="s">
        <v>51</v>
      </c>
      <c r="C44" s="156"/>
      <c r="D44" s="156"/>
    </row>
    <row r="45" spans="2:4" x14ac:dyDescent="0.25">
      <c r="B45" s="156" t="s">
        <v>52</v>
      </c>
      <c r="C45" s="156"/>
      <c r="D45" s="156"/>
    </row>
  </sheetData>
  <mergeCells count="1">
    <mergeCell ref="C8:D8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7C17F-CE27-41EF-B4F9-59B0978B91D5}">
  <sheetPr codeName="Planilha23">
    <tabColor rgb="FFC00000"/>
    <pageSetUpPr fitToPage="1"/>
  </sheetPr>
  <dimension ref="A1:J25"/>
  <sheetViews>
    <sheetView showGridLines="0" topLeftCell="A10" zoomScale="130" zoomScaleNormal="130" workbookViewId="0">
      <selection activeCell="B14" sqref="B14:D14"/>
    </sheetView>
  </sheetViews>
  <sheetFormatPr defaultColWidth="8.625" defaultRowHeight="15.75" x14ac:dyDescent="0.25"/>
  <cols>
    <col min="1" max="1" width="4" style="69" customWidth="1"/>
    <col min="2" max="2" width="39.625" style="69" customWidth="1"/>
    <col min="3" max="3" width="36.5" style="69" customWidth="1"/>
    <col min="4" max="4" width="7.125" style="69" customWidth="1"/>
    <col min="5" max="5" width="6.625" style="69" customWidth="1"/>
    <col min="6" max="6" width="8.125" style="69" customWidth="1"/>
    <col min="7" max="7" width="6.375" style="69" customWidth="1"/>
    <col min="8" max="16384" width="8.625" style="69"/>
  </cols>
  <sheetData>
    <row r="1" spans="1:10" s="60" customFormat="1" x14ac:dyDescent="0.25">
      <c r="E1" s="61"/>
      <c r="F1" s="61"/>
      <c r="G1" s="61"/>
      <c r="H1" s="61"/>
    </row>
    <row r="2" spans="1:10" s="60" customFormat="1" x14ac:dyDescent="0.25">
      <c r="E2" s="61"/>
      <c r="F2" s="61"/>
      <c r="G2" s="61"/>
      <c r="H2" s="61"/>
    </row>
    <row r="3" spans="1:10" s="60" customFormat="1" x14ac:dyDescent="0.25"/>
    <row r="4" spans="1:10" s="60" customFormat="1" x14ac:dyDescent="0.25"/>
    <row r="5" spans="1:10" s="60" customFormat="1" ht="18.600000000000001" customHeight="1" x14ac:dyDescent="0.3">
      <c r="A5" s="290" t="s">
        <v>23</v>
      </c>
      <c r="B5" s="290"/>
      <c r="C5" s="290"/>
      <c r="D5" s="290"/>
      <c r="E5" s="62"/>
      <c r="F5" s="62"/>
      <c r="G5" s="62"/>
      <c r="H5" s="62"/>
      <c r="I5" s="62"/>
      <c r="J5" s="62"/>
    </row>
    <row r="6" spans="1:10" s="60" customFormat="1" ht="18.600000000000001" customHeight="1" x14ac:dyDescent="0.3">
      <c r="A6" s="290" t="s">
        <v>24</v>
      </c>
      <c r="B6" s="290"/>
      <c r="C6" s="290"/>
      <c r="D6" s="290"/>
      <c r="E6" s="62"/>
      <c r="F6" s="62"/>
      <c r="G6" s="62"/>
      <c r="H6" s="62"/>
      <c r="I6" s="62"/>
      <c r="J6" s="62"/>
    </row>
    <row r="7" spans="1:10" s="60" customFormat="1" ht="21" customHeight="1" x14ac:dyDescent="0.35">
      <c r="A7" s="291" t="s">
        <v>25</v>
      </c>
      <c r="B7" s="291"/>
      <c r="C7" s="291"/>
      <c r="D7" s="291"/>
      <c r="E7" s="63"/>
      <c r="F7" s="63"/>
      <c r="G7" s="63"/>
      <c r="H7" s="63"/>
      <c r="I7" s="63"/>
      <c r="J7" s="63"/>
    </row>
    <row r="8" spans="1:10" s="60" customFormat="1" ht="15.6" customHeight="1" x14ac:dyDescent="0.25">
      <c r="A8" s="292" t="s">
        <v>26</v>
      </c>
      <c r="B8" s="292"/>
      <c r="C8" s="292"/>
      <c r="D8" s="292"/>
    </row>
    <row r="9" spans="1:10" s="60" customFormat="1" ht="15.6" customHeight="1" x14ac:dyDescent="0.25">
      <c r="A9" s="292" t="s">
        <v>27</v>
      </c>
      <c r="B9" s="292"/>
      <c r="C9" s="292"/>
      <c r="D9" s="292"/>
    </row>
    <row r="10" spans="1:10" s="60" customFormat="1" x14ac:dyDescent="0.25"/>
    <row r="11" spans="1:10" s="60" customFormat="1" ht="21" customHeight="1" x14ac:dyDescent="0.35">
      <c r="A11" s="64"/>
      <c r="B11" s="290" t="s">
        <v>28</v>
      </c>
      <c r="C11" s="290"/>
      <c r="D11" s="290"/>
      <c r="E11" s="63"/>
      <c r="F11" s="63"/>
      <c r="G11" s="63"/>
      <c r="H11" s="63"/>
      <c r="I11" s="63"/>
      <c r="J11" s="63"/>
    </row>
    <row r="12" spans="1:10" s="65" customFormat="1" ht="12.75" x14ac:dyDescent="0.2">
      <c r="E12" s="66"/>
      <c r="F12" s="66"/>
      <c r="G12" s="66"/>
      <c r="H12" s="66"/>
      <c r="I12" s="66"/>
      <c r="J12" s="66"/>
    </row>
    <row r="13" spans="1:10" s="60" customFormat="1" ht="32.450000000000003" customHeight="1" x14ac:dyDescent="0.35">
      <c r="A13" s="63"/>
      <c r="B13" s="168" t="s">
        <v>310</v>
      </c>
      <c r="C13" s="169">
        <f>Dados!B59</f>
        <v>0</v>
      </c>
      <c r="D13" s="130"/>
      <c r="E13" s="63"/>
      <c r="F13" s="63"/>
      <c r="G13" s="63"/>
      <c r="H13" s="63"/>
      <c r="I13" s="63"/>
      <c r="J13" s="63"/>
    </row>
    <row r="14" spans="1:10" s="60" customFormat="1" ht="245.1" customHeight="1" x14ac:dyDescent="0.35">
      <c r="A14" s="67"/>
      <c r="B14" s="294" t="e">
        <f ca="1">'Texto Decisão'!E8</f>
        <v>#NAME?</v>
      </c>
      <c r="C14" s="294"/>
      <c r="D14" s="294"/>
      <c r="E14" s="63"/>
      <c r="F14" s="63"/>
      <c r="G14" s="68"/>
      <c r="H14" s="63"/>
      <c r="I14" s="63"/>
      <c r="J14" s="63"/>
    </row>
    <row r="16" spans="1:10" x14ac:dyDescent="0.25">
      <c r="C16" s="288" t="str">
        <f>'Texto Parecer Decisão'!E14</f>
        <v>São Loureno da Mata, INSERIR EM DADOS de INSERIR EM DADOS de INSERIR EM DADOS</v>
      </c>
      <c r="D16" s="288"/>
    </row>
    <row r="17" spans="2:4" x14ac:dyDescent="0.25">
      <c r="B17" s="69" t="s">
        <v>35</v>
      </c>
    </row>
    <row r="20" spans="2:4" x14ac:dyDescent="0.25">
      <c r="B20" s="72" t="str">
        <f>Dados!B47</f>
        <v>LEILSON VANDERSON BARBOSA DA SILVA</v>
      </c>
    </row>
    <row r="21" spans="2:4" x14ac:dyDescent="0.25">
      <c r="B21" s="73" t="s">
        <v>76</v>
      </c>
    </row>
    <row r="24" spans="2:4" x14ac:dyDescent="0.25">
      <c r="B24" s="72" t="str">
        <f>Dados!B48</f>
        <v>DIJACI ARAÚJO FERREIRA</v>
      </c>
      <c r="C24" s="289" t="str">
        <f>Dados!B49</f>
        <v>LEON TARQUINO DA COSTA</v>
      </c>
      <c r="D24" s="289"/>
    </row>
    <row r="25" spans="2:4" x14ac:dyDescent="0.25">
      <c r="B25" s="74" t="s">
        <v>72</v>
      </c>
      <c r="C25" s="281" t="s">
        <v>72</v>
      </c>
      <c r="D25" s="281"/>
    </row>
  </sheetData>
  <mergeCells count="10">
    <mergeCell ref="C25:D25"/>
    <mergeCell ref="C16:D16"/>
    <mergeCell ref="C24:D24"/>
    <mergeCell ref="B14:D14"/>
    <mergeCell ref="A5:D5"/>
    <mergeCell ref="A6:D6"/>
    <mergeCell ref="A7:D7"/>
    <mergeCell ref="A8:D8"/>
    <mergeCell ref="A9:D9"/>
    <mergeCell ref="B11:D11"/>
  </mergeCells>
  <printOptions horizontalCentered="1"/>
  <pageMargins left="0.51181102362204722" right="0.39370078740157483" top="0.19685039370078741" bottom="0.19685039370078741" header="0.31496062992125984" footer="0.31496062992125984"/>
  <pageSetup paperSize="9" scale="93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6E705-761B-4563-97D3-75E6899CCCC7}">
  <sheetPr codeName="Planilha22"/>
  <dimension ref="B7:E45"/>
  <sheetViews>
    <sheetView topLeftCell="B13" zoomScale="80" zoomScaleNormal="80" workbookViewId="0">
      <selection activeCell="C24" sqref="C24"/>
    </sheetView>
  </sheetViews>
  <sheetFormatPr defaultColWidth="8.875" defaultRowHeight="15.75" x14ac:dyDescent="0.25"/>
  <cols>
    <col min="3" max="3" width="72.875" bestFit="1" customWidth="1"/>
    <col min="4" max="4" width="43.125" customWidth="1"/>
    <col min="5" max="5" width="116" customWidth="1"/>
  </cols>
  <sheetData>
    <row r="7" spans="2:5" x14ac:dyDescent="0.25">
      <c r="E7" t="s">
        <v>64</v>
      </c>
    </row>
    <row r="8" spans="2:5" ht="256.5" customHeight="1" x14ac:dyDescent="0.25">
      <c r="C8" s="300" t="s">
        <v>55</v>
      </c>
      <c r="D8" s="300"/>
      <c r="E8" s="46" t="e">
        <f ca="1">_xlfn.CONCAT('Texto Decisão'!C10&amp;'Texto Decisão'!C11&amp;'Texto Decisão'!C12&amp;'Texto Decisão'!C13&amp;'Texto Decisão'!C14&amp;'Texto Decisão'!D15&amp;'Texto Decisão'!C16&amp;'Texto Decisão'!C17&amp;'Texto Decisão'!C18&amp;'Texto Decisão'!C19&amp;'Texto Decisão'!C20&amp;'Texto Decisão'!C21&amp;'Texto Decisão'!C22&amp;'Texto Decisão'!C23&amp;'Texto Decisão'!C24&amp;'Texto Decisão'!C25&amp;'Texto Decisão'!C26&amp;'Texto Decisão'!C27&amp;'Texto Decisão'!C28&amp;'Texto Decisão'!C29&amp;'Texto Decisão'!C30&amp;'Texto Decisão'!D31&amp;'Texto Decisão'!C32&amp;'Texto Decisão'!D33&amp;'Texto Decisão'!C34&amp;'Texto Decisão'!C35&amp;'Texto Decisão'!C36&amp;'Texto Decisão'!C37&amp;'Texto Decisão'!C38&amp;'Texto Decisão'!C39&amp;'Texto Decisão'!C40&amp;'Texto Decisão'!C41&amp;'Texto Decisão'!D42&amp;'Texto Decisão'!C43&amp;'Texto Decisão'!C44&amp;'Texto Decisão'!C45)</f>
        <v>#NAME?</v>
      </c>
    </row>
    <row r="9" spans="2:5" x14ac:dyDescent="0.25">
      <c r="B9" s="156"/>
      <c r="C9" s="156"/>
      <c r="D9" s="156"/>
    </row>
    <row r="10" spans="2:5" x14ac:dyDescent="0.25">
      <c r="B10" s="156" t="s">
        <v>52</v>
      </c>
      <c r="C10" s="157" t="s">
        <v>84</v>
      </c>
      <c r="D10" s="156"/>
    </row>
    <row r="11" spans="2:5" x14ac:dyDescent="0.25">
      <c r="B11" s="156" t="s">
        <v>51</v>
      </c>
      <c r="C11" s="157" t="str">
        <f>Dados!B46</f>
        <v>002/2020 – CODAI, de 06 de Fevereiro de 2020</v>
      </c>
      <c r="D11" s="156"/>
    </row>
    <row r="12" spans="2:5" x14ac:dyDescent="0.25">
      <c r="B12" s="156" t="s">
        <v>52</v>
      </c>
      <c r="C12" s="158" t="s">
        <v>298</v>
      </c>
      <c r="D12" s="156"/>
      <c r="E12" t="s">
        <v>71</v>
      </c>
    </row>
    <row r="13" spans="2:5" x14ac:dyDescent="0.25">
      <c r="B13" s="156" t="s">
        <v>51</v>
      </c>
      <c r="C13" s="165">
        <f>Dados!B56</f>
        <v>0</v>
      </c>
      <c r="D13" s="159" t="str">
        <f>_xlfn.CONCAT(TEXT(C13,"dd")&amp;" de "&amp;TEXT(C13,"mmmm")&amp;" de "&amp;TEXT(C13,"aaaa"))</f>
        <v>00 de janeiro de 1900</v>
      </c>
      <c r="E13" t="s">
        <v>70</v>
      </c>
    </row>
    <row r="14" spans="2:5" x14ac:dyDescent="0.25">
      <c r="B14" s="156" t="s">
        <v>52</v>
      </c>
      <c r="C14" s="157" t="s">
        <v>299</v>
      </c>
      <c r="D14" s="159"/>
      <c r="E14" t="str">
        <f>_xlfn.CONCAT(E12&amp;D13)</f>
        <v>São Loureno da Mata, 00 de janeiro de 1900</v>
      </c>
    </row>
    <row r="15" spans="2:5" x14ac:dyDescent="0.25">
      <c r="B15" s="156" t="s">
        <v>51</v>
      </c>
      <c r="C15" s="166">
        <f>Dados!B57</f>
        <v>0</v>
      </c>
      <c r="D15" s="159" t="str">
        <f t="shared" ref="D15" si="0">_xlfn.CONCAT(TEXT(C15,"dd")&amp;" de "&amp;TEXT(C15,"mmmm")&amp;" de "&amp;TEXT(C15,"aaaa"))</f>
        <v>00 de janeiro de 1900</v>
      </c>
    </row>
    <row r="16" spans="2:5" x14ac:dyDescent="0.25">
      <c r="B16" s="156" t="s">
        <v>52</v>
      </c>
      <c r="C16" s="158" t="s">
        <v>300</v>
      </c>
      <c r="D16" s="159"/>
    </row>
    <row r="17" spans="2:4" x14ac:dyDescent="0.25">
      <c r="B17" s="156" t="s">
        <v>51</v>
      </c>
      <c r="C17" s="158">
        <f>Dados!B53</f>
        <v>0</v>
      </c>
      <c r="D17" s="156"/>
    </row>
    <row r="18" spans="2:4" x14ac:dyDescent="0.25">
      <c r="B18" s="156" t="s">
        <v>52</v>
      </c>
      <c r="C18" s="158" t="s">
        <v>309</v>
      </c>
      <c r="D18" s="156"/>
    </row>
    <row r="19" spans="2:4" x14ac:dyDescent="0.25">
      <c r="B19" s="156" t="s">
        <v>51</v>
      </c>
      <c r="C19" s="158">
        <f>Dados!B17</f>
        <v>0</v>
      </c>
      <c r="D19" s="156"/>
    </row>
    <row r="20" spans="2:4" x14ac:dyDescent="0.25">
      <c r="B20" s="156" t="s">
        <v>52</v>
      </c>
      <c r="C20" s="158" t="s">
        <v>301</v>
      </c>
      <c r="D20" s="156"/>
    </row>
    <row r="21" spans="2:4" x14ac:dyDescent="0.25">
      <c r="B21" s="156" t="s">
        <v>51</v>
      </c>
      <c r="C21" s="160">
        <f>Dados!B25</f>
        <v>0</v>
      </c>
      <c r="D21" s="156"/>
    </row>
    <row r="22" spans="2:4" x14ac:dyDescent="0.25">
      <c r="B22" s="156" t="s">
        <v>52</v>
      </c>
      <c r="C22" s="158" t="s">
        <v>302</v>
      </c>
      <c r="D22" s="156"/>
    </row>
    <row r="23" spans="2:4" x14ac:dyDescent="0.25">
      <c r="B23" s="156" t="s">
        <v>51</v>
      </c>
      <c r="C23" s="158">
        <f>Dados!B30</f>
        <v>0</v>
      </c>
      <c r="D23" s="156"/>
    </row>
    <row r="24" spans="2:4" x14ac:dyDescent="0.25">
      <c r="B24" s="156" t="s">
        <v>52</v>
      </c>
      <c r="C24" s="158" t="s">
        <v>66</v>
      </c>
      <c r="D24" s="156"/>
    </row>
    <row r="25" spans="2:4" x14ac:dyDescent="0.25">
      <c r="B25" s="156" t="s">
        <v>51</v>
      </c>
      <c r="C25" s="158">
        <f>Dados!B31</f>
        <v>0</v>
      </c>
      <c r="D25" s="156"/>
    </row>
    <row r="26" spans="2:4" x14ac:dyDescent="0.25">
      <c r="B26" s="156" t="s">
        <v>52</v>
      </c>
      <c r="C26" s="158" t="s">
        <v>67</v>
      </c>
      <c r="D26" s="156"/>
    </row>
    <row r="27" spans="2:4" x14ac:dyDescent="0.25">
      <c r="B27" s="156" t="s">
        <v>51</v>
      </c>
      <c r="C27" s="158">
        <f>Dados!B32</f>
        <v>0</v>
      </c>
      <c r="D27" s="156"/>
    </row>
    <row r="28" spans="2:4" x14ac:dyDescent="0.25">
      <c r="B28" s="156" t="s">
        <v>52</v>
      </c>
      <c r="C28" s="158" t="s">
        <v>66</v>
      </c>
      <c r="D28" s="156"/>
    </row>
    <row r="29" spans="2:4" x14ac:dyDescent="0.25">
      <c r="B29" s="156" t="s">
        <v>51</v>
      </c>
      <c r="C29" s="158">
        <f>Dados!B33</f>
        <v>0</v>
      </c>
      <c r="D29" s="159"/>
    </row>
    <row r="30" spans="2:4" x14ac:dyDescent="0.25">
      <c r="B30" s="156" t="s">
        <v>52</v>
      </c>
      <c r="C30" s="161" t="s">
        <v>312</v>
      </c>
      <c r="D30" s="156"/>
    </row>
    <row r="31" spans="2:4" x14ac:dyDescent="0.25">
      <c r="B31" s="156" t="s">
        <v>51</v>
      </c>
      <c r="C31" s="162">
        <f>Dados!B28</f>
        <v>0</v>
      </c>
      <c r="D31" s="159" t="e">
        <f ca="1">_xlfn.CONCAT(TEXT(C31,"dd")&amp;" de "&amp;TEXT(C31,"mmmm")&amp;" de "&amp;TEXT(C31,"aaaa"))</f>
        <v>#NAME?</v>
      </c>
    </row>
    <row r="32" spans="2:4" x14ac:dyDescent="0.25">
      <c r="B32" s="156" t="s">
        <v>52</v>
      </c>
      <c r="C32" s="161" t="s">
        <v>54</v>
      </c>
      <c r="D32" s="159"/>
    </row>
    <row r="33" spans="2:4" x14ac:dyDescent="0.25">
      <c r="B33" s="156" t="s">
        <v>51</v>
      </c>
      <c r="C33" s="167">
        <f>Dados!B29</f>
        <v>0</v>
      </c>
      <c r="D33" s="159" t="e">
        <f t="shared" ref="D33" ca="1" si="1">_xlfn.CONCAT(TEXT(C33,"dd")&amp;" de "&amp;TEXT(C33,"mmmm")&amp;" de "&amp;TEXT(C33,"aaaa"))</f>
        <v>#NAME?</v>
      </c>
    </row>
    <row r="34" spans="2:4" x14ac:dyDescent="0.25">
      <c r="B34" s="156" t="s">
        <v>52</v>
      </c>
      <c r="C34" s="161" t="s">
        <v>303</v>
      </c>
      <c r="D34" s="159"/>
    </row>
    <row r="35" spans="2:4" x14ac:dyDescent="0.25">
      <c r="B35" s="156" t="s">
        <v>52</v>
      </c>
      <c r="C35" s="161">
        <f>Dados!B63</f>
        <v>0</v>
      </c>
      <c r="D35" s="159"/>
    </row>
    <row r="36" spans="2:4" x14ac:dyDescent="0.25">
      <c r="B36" s="156" t="s">
        <v>51</v>
      </c>
      <c r="C36" s="161" t="s">
        <v>304</v>
      </c>
      <c r="D36" s="156"/>
    </row>
    <row r="37" spans="2:4" x14ac:dyDescent="0.25">
      <c r="B37" s="156" t="s">
        <v>52</v>
      </c>
      <c r="C37" s="161" t="s">
        <v>305</v>
      </c>
      <c r="D37" s="156"/>
    </row>
    <row r="38" spans="2:4" x14ac:dyDescent="0.25">
      <c r="B38" s="156" t="s">
        <v>51</v>
      </c>
      <c r="C38" s="162" t="str">
        <f>IF(Dados!B61="APROVADO","APROVAR","")</f>
        <v/>
      </c>
      <c r="D38" s="159"/>
    </row>
    <row r="39" spans="2:4" x14ac:dyDescent="0.25">
      <c r="B39" s="156" t="s">
        <v>52</v>
      </c>
      <c r="C39" s="161" t="s">
        <v>54</v>
      </c>
      <c r="D39" s="156"/>
    </row>
    <row r="40" spans="2:4" x14ac:dyDescent="0.25">
      <c r="B40" s="156" t="s">
        <v>51</v>
      </c>
      <c r="C40" s="167">
        <f>Dados!B25</f>
        <v>0</v>
      </c>
      <c r="D40" s="156"/>
    </row>
    <row r="41" spans="2:4" x14ac:dyDescent="0.25">
      <c r="B41" s="156" t="s">
        <v>52</v>
      </c>
      <c r="C41" s="161" t="s">
        <v>306</v>
      </c>
      <c r="D41" s="156"/>
    </row>
    <row r="42" spans="2:4" x14ac:dyDescent="0.25">
      <c r="B42" s="156" t="s">
        <v>51</v>
      </c>
      <c r="C42" s="167">
        <f>Dados!B60</f>
        <v>0</v>
      </c>
      <c r="D42" s="159" t="str">
        <f t="shared" ref="D42" si="2">_xlfn.CONCAT(TEXT(C42,"dd")&amp;" de "&amp;TEXT(C42,"mmmm")&amp;" de "&amp;TEXT(C42,"aaaa"))</f>
        <v>00 de janeiro de 1900</v>
      </c>
    </row>
    <row r="43" spans="2:4" x14ac:dyDescent="0.25">
      <c r="B43" s="156" t="s">
        <v>52</v>
      </c>
      <c r="C43" s="156" t="s">
        <v>311</v>
      </c>
      <c r="D43" s="156"/>
    </row>
    <row r="44" spans="2:4" x14ac:dyDescent="0.25">
      <c r="B44" s="156" t="s">
        <v>51</v>
      </c>
      <c r="C44" s="156" t="s">
        <v>307</v>
      </c>
      <c r="D44" s="156"/>
    </row>
    <row r="45" spans="2:4" x14ac:dyDescent="0.25">
      <c r="B45" s="156" t="s">
        <v>52</v>
      </c>
      <c r="C45" s="156" t="s">
        <v>308</v>
      </c>
      <c r="D45" s="156"/>
    </row>
  </sheetData>
  <mergeCells count="1">
    <mergeCell ref="C8:D8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CB50A-0385-423D-B0E0-ECF13067DE23}">
  <sheetPr codeName="Planilha4">
    <tabColor rgb="FFC00000"/>
    <pageSetUpPr fitToPage="1"/>
  </sheetPr>
  <dimension ref="A1:J33"/>
  <sheetViews>
    <sheetView showGridLines="0" zoomScale="110" zoomScaleNormal="110" workbookViewId="0">
      <selection activeCell="H11" sqref="H11"/>
    </sheetView>
  </sheetViews>
  <sheetFormatPr defaultColWidth="8.625" defaultRowHeight="15.75" x14ac:dyDescent="0.25"/>
  <cols>
    <col min="1" max="1" width="4" style="69" customWidth="1"/>
    <col min="2" max="2" width="39.625" style="69" customWidth="1"/>
    <col min="3" max="3" width="36.5" style="69" customWidth="1"/>
    <col min="4" max="4" width="8.625" style="69"/>
    <col min="5" max="5" width="6.625" style="69" customWidth="1"/>
    <col min="6" max="6" width="8.125" style="69" customWidth="1"/>
    <col min="7" max="7" width="6.375" style="69" customWidth="1"/>
    <col min="8" max="16384" width="8.625" style="69"/>
  </cols>
  <sheetData>
    <row r="1" spans="1:10" s="60" customFormat="1" x14ac:dyDescent="0.25">
      <c r="E1" s="61"/>
      <c r="F1" s="61"/>
      <c r="G1" s="61"/>
      <c r="H1" s="61"/>
    </row>
    <row r="2" spans="1:10" s="60" customFormat="1" x14ac:dyDescent="0.25">
      <c r="E2" s="61"/>
      <c r="F2" s="61"/>
      <c r="G2" s="61"/>
      <c r="H2" s="61"/>
    </row>
    <row r="3" spans="1:10" s="60" customFormat="1" x14ac:dyDescent="0.25"/>
    <row r="4" spans="1:10" s="60" customFormat="1" x14ac:dyDescent="0.25"/>
    <row r="5" spans="1:10" s="60" customFormat="1" ht="18.600000000000001" customHeight="1" x14ac:dyDescent="0.3">
      <c r="A5" s="290" t="s">
        <v>23</v>
      </c>
      <c r="B5" s="290"/>
      <c r="C5" s="290"/>
      <c r="D5" s="290"/>
      <c r="E5" s="62"/>
      <c r="F5" s="62"/>
      <c r="G5" s="62"/>
      <c r="H5" s="62"/>
      <c r="I5" s="62"/>
      <c r="J5" s="62"/>
    </row>
    <row r="6" spans="1:10" s="60" customFormat="1" ht="18.600000000000001" customHeight="1" x14ac:dyDescent="0.3">
      <c r="A6" s="290" t="s">
        <v>24</v>
      </c>
      <c r="B6" s="290"/>
      <c r="C6" s="290"/>
      <c r="D6" s="290"/>
      <c r="E6" s="62"/>
      <c r="F6" s="62"/>
      <c r="G6" s="62"/>
      <c r="H6" s="62"/>
      <c r="I6" s="62"/>
      <c r="J6" s="62"/>
    </row>
    <row r="7" spans="1:10" s="60" customFormat="1" ht="21" customHeight="1" x14ac:dyDescent="0.35">
      <c r="A7" s="291" t="s">
        <v>25</v>
      </c>
      <c r="B7" s="291"/>
      <c r="C7" s="291"/>
      <c r="D7" s="291"/>
      <c r="E7" s="63"/>
      <c r="F7" s="63"/>
      <c r="G7" s="63"/>
      <c r="H7" s="63"/>
      <c r="I7" s="63"/>
      <c r="J7" s="63"/>
    </row>
    <row r="8" spans="1:10" s="60" customFormat="1" ht="15.6" customHeight="1" x14ac:dyDescent="0.25">
      <c r="A8" s="292" t="s">
        <v>26</v>
      </c>
      <c r="B8" s="292"/>
      <c r="C8" s="292"/>
      <c r="D8" s="292"/>
    </row>
    <row r="9" spans="1:10" s="60" customFormat="1" ht="15.6" customHeight="1" x14ac:dyDescent="0.25">
      <c r="A9" s="292" t="s">
        <v>27</v>
      </c>
      <c r="B9" s="292"/>
      <c r="C9" s="292"/>
      <c r="D9" s="292"/>
    </row>
    <row r="10" spans="1:10" s="60" customFormat="1" x14ac:dyDescent="0.25"/>
    <row r="11" spans="1:10" s="60" customFormat="1" ht="21" customHeight="1" x14ac:dyDescent="0.35">
      <c r="A11" s="64"/>
      <c r="B11" s="290" t="s">
        <v>28</v>
      </c>
      <c r="C11" s="290"/>
      <c r="D11" s="290"/>
      <c r="E11" s="63"/>
      <c r="F11" s="63"/>
      <c r="G11" s="63"/>
      <c r="H11" s="63"/>
      <c r="I11" s="63"/>
      <c r="J11" s="63"/>
    </row>
    <row r="12" spans="1:10" s="65" customFormat="1" ht="12.75" x14ac:dyDescent="0.2">
      <c r="E12" s="66"/>
      <c r="F12" s="66"/>
      <c r="G12" s="66"/>
      <c r="H12" s="66"/>
      <c r="I12" s="66"/>
      <c r="J12" s="66"/>
    </row>
    <row r="13" spans="1:10" s="60" customFormat="1" ht="21" x14ac:dyDescent="0.35">
      <c r="A13" s="63"/>
      <c r="B13" s="301" t="s">
        <v>317</v>
      </c>
      <c r="C13" s="301"/>
      <c r="D13" s="301"/>
      <c r="E13" s="63"/>
      <c r="F13" s="63"/>
      <c r="G13" s="63"/>
      <c r="H13" s="63"/>
      <c r="I13" s="63"/>
      <c r="J13" s="63"/>
    </row>
    <row r="14" spans="1:10" s="60" customFormat="1" ht="219.6" customHeight="1" x14ac:dyDescent="0.35">
      <c r="A14" s="67"/>
      <c r="B14" s="302" t="e">
        <f ca="1">'Texto Parecer Decisão'!E8</f>
        <v>#NAME?</v>
      </c>
      <c r="C14" s="302"/>
      <c r="D14" s="302"/>
      <c r="E14" s="63"/>
      <c r="F14" s="63"/>
      <c r="G14" s="68"/>
      <c r="H14" s="63"/>
      <c r="I14" s="63"/>
      <c r="J14" s="63"/>
    </row>
    <row r="15" spans="1:10" ht="33.950000000000003" customHeight="1" thickBot="1" x14ac:dyDescent="0.3">
      <c r="B15" s="295" t="s">
        <v>297</v>
      </c>
      <c r="C15" s="295"/>
      <c r="D15" s="295"/>
    </row>
    <row r="16" spans="1:10" ht="16.5" thickBot="1" x14ac:dyDescent="0.3">
      <c r="B16" s="296" t="s">
        <v>20</v>
      </c>
      <c r="C16" s="297"/>
      <c r="D16" s="70" t="s">
        <v>21</v>
      </c>
    </row>
    <row r="17" spans="2:4" x14ac:dyDescent="0.25">
      <c r="B17" s="298" t="s">
        <v>77</v>
      </c>
      <c r="C17" s="299"/>
      <c r="D17" s="35">
        <f>'Planilha Avaliação - Anexo IV'!$G$42</f>
        <v>0</v>
      </c>
    </row>
    <row r="18" spans="2:4" x14ac:dyDescent="0.25">
      <c r="B18" s="282" t="s">
        <v>78</v>
      </c>
      <c r="C18" s="283"/>
      <c r="D18" s="36">
        <f>'Planilha Avaliação - Anexo IV'!$G$81</f>
        <v>0</v>
      </c>
    </row>
    <row r="19" spans="2:4" x14ac:dyDescent="0.25">
      <c r="B19" s="282" t="s">
        <v>79</v>
      </c>
      <c r="C19" s="283"/>
      <c r="D19" s="36">
        <f>'Planilha Avaliação - Anexo IV'!$G$113</f>
        <v>0</v>
      </c>
    </row>
    <row r="20" spans="2:4" x14ac:dyDescent="0.25">
      <c r="B20" s="282" t="s">
        <v>80</v>
      </c>
      <c r="C20" s="283"/>
      <c r="D20" s="36">
        <f>'Planilha Avaliação - Anexo IV'!$G$142</f>
        <v>0</v>
      </c>
    </row>
    <row r="21" spans="2:4" ht="16.5" thickBot="1" x14ac:dyDescent="0.3">
      <c r="B21" s="284" t="s">
        <v>81</v>
      </c>
      <c r="C21" s="285"/>
      <c r="D21" s="37">
        <f>'Planilha Avaliação - Anexo IV'!$G$151</f>
        <v>0</v>
      </c>
    </row>
    <row r="22" spans="2:4" ht="16.5" thickBot="1" x14ac:dyDescent="0.3">
      <c r="B22" s="286" t="s">
        <v>22</v>
      </c>
      <c r="C22" s="287"/>
      <c r="D22" s="71">
        <f>SUM(D17:D21)</f>
        <v>0</v>
      </c>
    </row>
    <row r="24" spans="2:4" x14ac:dyDescent="0.25">
      <c r="C24" s="288" t="str">
        <f>'Texto Parecer Decisão'!E14</f>
        <v>São Loureno da Mata, INSERIR EM DADOS de INSERIR EM DADOS de INSERIR EM DADOS</v>
      </c>
      <c r="D24" s="288"/>
    </row>
    <row r="25" spans="2:4" x14ac:dyDescent="0.25">
      <c r="B25" s="69" t="s">
        <v>35</v>
      </c>
    </row>
    <row r="28" spans="2:4" x14ac:dyDescent="0.25">
      <c r="B28" s="72" t="str">
        <f>Dados!B47</f>
        <v>LEILSON VANDERSON BARBOSA DA SILVA</v>
      </c>
    </row>
    <row r="29" spans="2:4" x14ac:dyDescent="0.25">
      <c r="B29" s="73" t="s">
        <v>76</v>
      </c>
    </row>
    <row r="32" spans="2:4" x14ac:dyDescent="0.25">
      <c r="B32" s="72" t="str">
        <f>Dados!B48</f>
        <v>DIJACI ARAÚJO FERREIRA</v>
      </c>
      <c r="C32" s="289" t="str">
        <f>Dados!B49</f>
        <v>LEON TARQUINO DA COSTA</v>
      </c>
      <c r="D32" s="289"/>
    </row>
    <row r="33" spans="2:4" x14ac:dyDescent="0.25">
      <c r="B33" s="74" t="s">
        <v>72</v>
      </c>
      <c r="C33" s="281" t="s">
        <v>72</v>
      </c>
      <c r="D33" s="281"/>
    </row>
  </sheetData>
  <mergeCells count="19">
    <mergeCell ref="B11:D11"/>
    <mergeCell ref="B13:D13"/>
    <mergeCell ref="B14:D14"/>
    <mergeCell ref="B15:D15"/>
    <mergeCell ref="A5:D5"/>
    <mergeCell ref="A6:D6"/>
    <mergeCell ref="A7:D7"/>
    <mergeCell ref="A8:D8"/>
    <mergeCell ref="A9:D9"/>
    <mergeCell ref="B16:C16"/>
    <mergeCell ref="B17:C17"/>
    <mergeCell ref="B18:C18"/>
    <mergeCell ref="C32:D32"/>
    <mergeCell ref="C33:D33"/>
    <mergeCell ref="C24:D24"/>
    <mergeCell ref="B19:C19"/>
    <mergeCell ref="B20:C20"/>
    <mergeCell ref="B21:C21"/>
    <mergeCell ref="B22:C22"/>
  </mergeCells>
  <printOptions horizontalCentered="1"/>
  <pageMargins left="0.51181102362204722" right="0.39370078740157483" top="0.19685039370078741" bottom="0.19685039370078741" header="0.31496062992125984" footer="0.31496062992125984"/>
  <pageSetup paperSize="9" scale="9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1</vt:i4>
      </vt:variant>
    </vt:vector>
  </HeadingPairs>
  <TitlesOfParts>
    <vt:vector size="15" baseType="lpstr">
      <vt:lpstr>Dados</vt:lpstr>
      <vt:lpstr>Planilha Avaliação - Anexo IV</vt:lpstr>
      <vt:lpstr>REQUERIMENTO - Anexo I</vt:lpstr>
      <vt:lpstr>Pontuação Docente</vt:lpstr>
      <vt:lpstr>Parecer CAPD</vt:lpstr>
      <vt:lpstr>Texto Parecer</vt:lpstr>
      <vt:lpstr>Decisão CAPD</vt:lpstr>
      <vt:lpstr>Texto Decisão</vt:lpstr>
      <vt:lpstr>Parecer Decisão Ext. CAPD</vt:lpstr>
      <vt:lpstr>Rec Título e Acel Prog</vt:lpstr>
      <vt:lpstr>Acel Prog.</vt:lpstr>
      <vt:lpstr>Reconh</vt:lpstr>
      <vt:lpstr>Acel</vt:lpstr>
      <vt:lpstr>Texto Parecer Decisão</vt:lpstr>
      <vt:lpstr>'Planilha Avaliação - Anexo IV'!Titulos_de_impressao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ANANOTEB</cp:lastModifiedBy>
  <cp:lastPrinted>2020-02-12T12:18:35Z</cp:lastPrinted>
  <dcterms:created xsi:type="dcterms:W3CDTF">2018-11-22T14:25:33Z</dcterms:created>
  <dcterms:modified xsi:type="dcterms:W3CDTF">2020-05-26T00:25:08Z</dcterms:modified>
</cp:coreProperties>
</file>